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1040"/>
  </bookViews>
  <sheets>
    <sheet name="2016-2018" sheetId="3" r:id="rId1"/>
  </sheets>
  <calcPr calcId="145621" fullPrecision="0"/>
</workbook>
</file>

<file path=xl/calcChain.xml><?xml version="1.0" encoding="utf-8"?>
<calcChain xmlns="http://schemas.openxmlformats.org/spreadsheetml/2006/main">
  <c r="G91" i="3" l="1"/>
  <c r="G90" i="3"/>
  <c r="D73" i="3"/>
  <c r="D70" i="3"/>
  <c r="D24" i="3"/>
  <c r="D36" i="3"/>
  <c r="D44" i="3"/>
  <c r="D61" i="3"/>
  <c r="D62" i="3" s="1"/>
  <c r="D21" i="3"/>
  <c r="D25" i="3"/>
  <c r="D37" i="3"/>
  <c r="D45" i="3"/>
  <c r="D15" i="3"/>
  <c r="E207" i="3"/>
  <c r="E206" i="3"/>
  <c r="E205" i="3"/>
  <c r="D207" i="3"/>
  <c r="D206" i="3"/>
  <c r="D205" i="3"/>
  <c r="F109" i="3"/>
  <c r="F110" i="3" s="1"/>
  <c r="F139" i="3"/>
  <c r="F140" i="3" s="1"/>
  <c r="F143" i="3"/>
  <c r="F144" i="3" s="1"/>
  <c r="F147" i="3"/>
  <c r="F148" i="3" s="1"/>
  <c r="F167" i="3"/>
  <c r="F168" i="3" s="1"/>
  <c r="F171" i="3"/>
  <c r="F172" i="3" s="1"/>
  <c r="F175" i="3"/>
  <c r="F176" i="3" s="1"/>
  <c r="F179" i="3"/>
  <c r="F180" i="3" s="1"/>
  <c r="F183" i="3"/>
  <c r="F184" i="3" s="1"/>
  <c r="F187" i="3"/>
  <c r="F188" i="3" s="1"/>
  <c r="F79" i="3"/>
  <c r="F80" i="3"/>
  <c r="F87" i="3"/>
  <c r="F88" i="3" s="1"/>
  <c r="F58" i="3"/>
  <c r="F18" i="3" s="1"/>
  <c r="F194" i="3"/>
  <c r="F191" i="3" s="1"/>
  <c r="F16" i="3"/>
  <c r="F190" i="3"/>
  <c r="F92" i="3"/>
  <c r="F200" i="3" s="1"/>
  <c r="F74" i="3"/>
  <c r="F15" i="3"/>
  <c r="D83" i="3"/>
  <c r="D75" i="3" s="1"/>
  <c r="D97" i="3"/>
  <c r="D123" i="3"/>
  <c r="D127" i="3"/>
  <c r="D131" i="3"/>
  <c r="D132" i="3" s="1"/>
  <c r="D92" i="3"/>
  <c r="D200" i="3" s="1"/>
  <c r="D74" i="3"/>
  <c r="F189" i="3"/>
  <c r="E28" i="3"/>
  <c r="E29" i="3" s="1"/>
  <c r="E32" i="3"/>
  <c r="E33" i="3" s="1"/>
  <c r="E40" i="3"/>
  <c r="E41" i="3" s="1"/>
  <c r="E48" i="3"/>
  <c r="E49" i="3" s="1"/>
  <c r="E54" i="3"/>
  <c r="E55" i="3" s="1"/>
  <c r="E65" i="3"/>
  <c r="E66" i="3" s="1"/>
  <c r="E15" i="3"/>
  <c r="F195" i="3"/>
  <c r="D241" i="3"/>
  <c r="D242" i="3" s="1"/>
  <c r="D248" i="3"/>
  <c r="D251" i="3"/>
  <c r="D254" i="3"/>
  <c r="D255" i="3" s="1"/>
  <c r="D257" i="3"/>
  <c r="D258" i="3" s="1"/>
  <c r="D263" i="3"/>
  <c r="E101" i="3"/>
  <c r="E105" i="3"/>
  <c r="D113" i="3"/>
  <c r="E135" i="3"/>
  <c r="E151" i="3"/>
  <c r="E152" i="3" s="1"/>
  <c r="E155" i="3"/>
  <c r="E156" i="3" s="1"/>
  <c r="E159" i="3"/>
  <c r="E163" i="3"/>
  <c r="E164" i="3" s="1"/>
  <c r="E198" i="3"/>
  <c r="E190" i="3" s="1"/>
  <c r="G190" i="3" s="1"/>
  <c r="E241" i="3"/>
  <c r="G241" i="3" s="1"/>
  <c r="D249" i="3"/>
  <c r="D252" i="3"/>
  <c r="D264" i="3"/>
  <c r="D267" i="3"/>
  <c r="D270" i="3"/>
  <c r="D244" i="3"/>
  <c r="G244" i="3" s="1"/>
  <c r="E92" i="3"/>
  <c r="G92" i="3" s="1"/>
  <c r="E189" i="3"/>
  <c r="G189" i="3" s="1"/>
  <c r="E136" i="3"/>
  <c r="D114" i="3"/>
  <c r="D120" i="3"/>
  <c r="D128" i="3"/>
  <c r="G207" i="3"/>
  <c r="G206" i="3"/>
  <c r="G205" i="3"/>
  <c r="G74" i="3"/>
  <c r="G15" i="3"/>
  <c r="D246" i="3" l="1"/>
  <c r="G246" i="3" s="1"/>
  <c r="D84" i="3"/>
  <c r="D76" i="3" s="1"/>
  <c r="E199" i="3"/>
  <c r="E191" i="3" s="1"/>
  <c r="G191" i="3" s="1"/>
  <c r="D245" i="3"/>
  <c r="F76" i="3"/>
  <c r="E200" i="3"/>
  <c r="G200" i="3" s="1"/>
  <c r="E242" i="3"/>
  <c r="G242" i="3" s="1"/>
  <c r="D94" i="3"/>
  <c r="F75" i="3"/>
  <c r="D16" i="3"/>
  <c r="E93" i="3"/>
  <c r="E201" i="3" s="1"/>
  <c r="E273" i="3" s="1"/>
  <c r="E274" i="3" s="1"/>
  <c r="D93" i="3"/>
  <c r="D201" i="3" s="1"/>
  <c r="F93" i="3"/>
  <c r="G93" i="3" s="1"/>
  <c r="D18" i="3"/>
  <c r="G18" i="3" s="1"/>
  <c r="E18" i="3"/>
  <c r="E202" i="3" s="1"/>
  <c r="F94" i="3"/>
  <c r="F202" i="3" s="1"/>
  <c r="D202" i="3"/>
  <c r="E106" i="3"/>
  <c r="E94" i="3" s="1"/>
  <c r="G94" i="3" s="1"/>
  <c r="E16" i="3"/>
  <c r="G16" i="3" s="1"/>
  <c r="F201" i="3" l="1"/>
  <c r="F273" i="3" s="1"/>
  <c r="F274" i="3" s="1"/>
  <c r="G75" i="3"/>
  <c r="G76" i="3" s="1"/>
  <c r="D271" i="3"/>
  <c r="G245" i="3"/>
  <c r="G201" i="3"/>
  <c r="G202" i="3"/>
  <c r="D274" i="3"/>
  <c r="G274" i="3" s="1"/>
  <c r="G271" i="3" l="1"/>
  <c r="G273" i="3" s="1"/>
  <c r="D272" i="3"/>
  <c r="G272" i="3" s="1"/>
  <c r="D273" i="3"/>
</calcChain>
</file>

<file path=xl/sharedStrings.xml><?xml version="1.0" encoding="utf-8"?>
<sst xmlns="http://schemas.openxmlformats.org/spreadsheetml/2006/main" count="625" uniqueCount="131">
  <si>
    <t>Наименование</t>
  </si>
  <si>
    <t>Наименование показателя</t>
  </si>
  <si>
    <t>Единица</t>
  </si>
  <si>
    <t>Ответственный исполнитель</t>
  </si>
  <si>
    <t>Ожидаемый результат</t>
  </si>
  <si>
    <t>мероприятия</t>
  </si>
  <si>
    <t>измерения</t>
  </si>
  <si>
    <t>Итого</t>
  </si>
  <si>
    <t>Количество</t>
  </si>
  <si>
    <t>м2</t>
  </si>
  <si>
    <t>тыс.руб.</t>
  </si>
  <si>
    <t>местный бюджет</t>
  </si>
  <si>
    <t>Сумма затрат:</t>
  </si>
  <si>
    <t>1.1.2. ул. Станционная (ощебенение)</t>
  </si>
  <si>
    <t>тыс.руб</t>
  </si>
  <si>
    <t>сумма затрат</t>
  </si>
  <si>
    <t>шт</t>
  </si>
  <si>
    <t>Итого по задачи 1:</t>
  </si>
  <si>
    <t>Сумма затрат всего</t>
  </si>
  <si>
    <t>Итого по задачи 2:</t>
  </si>
  <si>
    <t>Задача 3: Развитие сетей уличного освещения</t>
  </si>
  <si>
    <t xml:space="preserve"> </t>
  </si>
  <si>
    <t>Итого по задачи 3:</t>
  </si>
  <si>
    <t>Итого  по Программе</t>
  </si>
  <si>
    <t xml:space="preserve">Мероприятия ведомственной целевой программы </t>
  </si>
  <si>
    <t>годы</t>
  </si>
  <si>
    <t>1.2. Ремонт пешеходных дорожек</t>
  </si>
  <si>
    <t>1.3. Ремонт внутридомовой территории и проездов</t>
  </si>
  <si>
    <t>2.1. Устройство детской  игровой площадки</t>
  </si>
  <si>
    <t>2.1.1. ул.Большая, 39</t>
  </si>
  <si>
    <t>1.3.5. Ремон дороги (щебень) вдоль домов в/г 112-110</t>
  </si>
  <si>
    <t>Сумма затрат</t>
  </si>
  <si>
    <t xml:space="preserve">Приложение № 3  </t>
  </si>
  <si>
    <t xml:space="preserve"> Задача 1: Улучшение состояния внутриквартальной и улично-дорожной сети</t>
  </si>
  <si>
    <t>1.1.Ремонт улично-дорожной сети:</t>
  </si>
  <si>
    <t>1.1.4.пер.Дачный (ощебенение)</t>
  </si>
  <si>
    <t>1.1.5. пер.Березовый (ощебенение) (округ 13)</t>
  </si>
  <si>
    <t>1.1.3. пер.Водопроводный                (ощебенение)</t>
  </si>
  <si>
    <t>1.3.7. Ремонт внутридворовой территории Покрышкина, 35 с устройством водоотвода</t>
  </si>
  <si>
    <t>1.3.1. Ремонт асфальтового покрытия внутридомовой территории в/г 125</t>
  </si>
  <si>
    <t>1.3.2. Ремонт асфальтового покрытия проезда  от магазина "Елена" (в/г д. 123/1) и внутридомовой территории в район домов в/г 120 - 121 с устройством водоотвода от дома 118 и "лежачего полицейского"</t>
  </si>
  <si>
    <t xml:space="preserve">1.3.6. Благоустройство территории , прилегающая к центру "Забота" ул.Чкалова, 40 </t>
  </si>
  <si>
    <t xml:space="preserve">улучшение технического состояния УДС </t>
  </si>
  <si>
    <t>2.1.2.ул.Геодезическая 10/1</t>
  </si>
  <si>
    <t>2.1.5. Калинина, 20  ( во дворе - турник, скамья для отжимания, брусья)</t>
  </si>
  <si>
    <t>Задача 2: Организация размещения элементов и малых архитектурных форм детских спортивно-игровых площадок, устройство сквера</t>
  </si>
  <si>
    <t>мест. бюдж.</t>
  </si>
  <si>
    <t>Улучшение качеств покрытия пешеходных дорожек</t>
  </si>
  <si>
    <t>обл.бюджет</t>
  </si>
  <si>
    <t>мест. бюджет</t>
  </si>
  <si>
    <t>1.3.8. ул.Геодезическая от 10/1 до 6а (ремонт дороги)</t>
  </si>
  <si>
    <t>1.3.9. ул.Геодезическая  от школы №2 до домов №№7-19 (округ 12)</t>
  </si>
  <si>
    <t>1.3.12. Ремонт асфальтового покрытия внутридомовой территории ЖКО а/порта 13</t>
  </si>
  <si>
    <t>1.3.13. Ремонт асфальтового покрытия внутридомовой территории ЖКО а/порта 14 - 15</t>
  </si>
  <si>
    <t>1.3.14. Ремонт асфальтового покрытия ЖКО а/порта 22,23</t>
  </si>
  <si>
    <t>1.3.15. Ремонт асфальтового покрытия ул.Вокзальная, 48</t>
  </si>
  <si>
    <t>1.3.16. Ремонт асфальтового покрытия ул.Вокзальная, 68</t>
  </si>
  <si>
    <t xml:space="preserve">1.3.17. Ремонт асфальтового покрытия ЖКО а/порта 28  </t>
  </si>
  <si>
    <t xml:space="preserve">1.3.18. Ремонт подъезного пути  к д/с № 1 "Родничок" щебенение (Геодезическая,6 ) </t>
  </si>
  <si>
    <t>1.3.19. Ремонт подъезного пути Геодезическая 68-70</t>
  </si>
  <si>
    <t xml:space="preserve">1.3.20. Ремонт асфальтового покрытия между домами 113 - 114 в/г  </t>
  </si>
  <si>
    <t xml:space="preserve">1.3.21. Ремонт асфальтового покрытия в районе  домов по ул.Геодезическая 56,57,58,59,68,70,72   </t>
  </si>
  <si>
    <t>мест.бюдж.</t>
  </si>
  <si>
    <t>1.3.4. Ремонт асфальтового покрытия внутридомовой территории ЖКО а/порта, 25</t>
  </si>
  <si>
    <t>по смете</t>
  </si>
  <si>
    <t>Организация досуга детей и подростков</t>
  </si>
  <si>
    <t xml:space="preserve"> Цель программы: Совершенствование системы благоустройства  создание наиболее благоприятной, комфортной и безопасной среды жизнедеятельности горожан.</t>
  </si>
  <si>
    <t>1.1.1. ул.Кирова (асфальтирование)</t>
  </si>
  <si>
    <t>по проекту</t>
  </si>
  <si>
    <t>мест.бюджет</t>
  </si>
  <si>
    <t xml:space="preserve">Сумма затрат </t>
  </si>
  <si>
    <t>Приведение в надлежащее состояние дорожных покрытий</t>
  </si>
  <si>
    <t>1.3.3. Ремонт внутридомовой территории в/г 110 с выходами из подъездов</t>
  </si>
  <si>
    <t>1.4. Устройство парковок</t>
  </si>
  <si>
    <t>1.4.1. Устройство парковки между ж/дорогой и домами 11.12 ЖКО а/порта</t>
  </si>
  <si>
    <t>3.1.Строительство и восстановление сетей уличного освещения</t>
  </si>
  <si>
    <t>3.1.5.Восстановление сетей уличного освещения после проведения ремонта ВЛ-0,4кВ, ВЛ-10кВ ОАО РЭС</t>
  </si>
  <si>
    <t>м.п.</t>
  </si>
  <si>
    <t>1.3.22. Ремонт асфальтового покрытия вдоль домов   ЖКО а/порта 16 - 26/1</t>
  </si>
  <si>
    <t>ПСД- 248       СМР - 1240</t>
  </si>
  <si>
    <t>ПСД- 310       СМР - 1550</t>
  </si>
  <si>
    <t>ПСД -   434       СМР - 2170</t>
  </si>
  <si>
    <t>ПСД - 372       СМР- 1860</t>
  </si>
  <si>
    <t>1300  кредиторка 2015 года</t>
  </si>
  <si>
    <t>1.1.6. пер.Полевой (щебень)</t>
  </si>
  <si>
    <t>1.1.7. пер.Усадебный (щебень)</t>
  </si>
  <si>
    <t>1.1.8. пер.Солнечный (щебень)</t>
  </si>
  <si>
    <t>1.1.12.ул.Заводская (щебень)</t>
  </si>
  <si>
    <t>1.1.13.ул.Огородная (щебень)</t>
  </si>
  <si>
    <t>уточненная сумма после выполнение ПСД (ноябрь 2015)</t>
  </si>
  <si>
    <t>2.1.4. ул. Авиационная 6-8</t>
  </si>
  <si>
    <t>Примечание:</t>
  </si>
  <si>
    <t>ПСД - проектно-сметная документация</t>
  </si>
  <si>
    <t>СМР - строительно-монтажные работы</t>
  </si>
  <si>
    <t>1.2.1. Ремонт асфальтового тротуара пер.Канавный</t>
  </si>
  <si>
    <t>1.2.2. Ремонт  пешеходной дорожки от ул..Геодезическая до ж/д перехода</t>
  </si>
  <si>
    <t>1.2.3. Ремонт шебеночной пешеходной дорожки от администрации до Чкалова, 38</t>
  </si>
  <si>
    <t xml:space="preserve">1.3.11. Ремонт асфальтового покрытия подъедного пути со стороны ул.Ломоносова к дому 15 ЖКО а/п </t>
  </si>
  <si>
    <t>1.3.23. Ремонт подъедного пути к домам 16а, 16б по ул.Вокзальная (ощебенение)</t>
  </si>
  <si>
    <t>ст-ть 1м2</t>
  </si>
  <si>
    <t>Улучшение внешнего облика города, сумма согласно смете</t>
  </si>
  <si>
    <t>3.1.2. Устройство  уличного освещения пер.Водопроводный*</t>
  </si>
  <si>
    <t>3.1.3. Устройство уличного освещения пер.Школьный*</t>
  </si>
  <si>
    <t>3.1.4. Устройство уличного освещения в в/г*</t>
  </si>
  <si>
    <t>3.1.6.Устройство уличного освещения ул.Линейная*</t>
  </si>
  <si>
    <t>3.1.1.Восстановление сетей уличного освещения переулка от ул.Калинина до ул.Линейная**</t>
  </si>
  <si>
    <t>3.1.7. Ремонт уличного освещения внутриквартального участка ул.Геодезическая 57,58,68,70**</t>
  </si>
  <si>
    <t>3.1.8.Восстановление сетей электроснабжения по ул Ломоносова **</t>
  </si>
  <si>
    <t>* - стоимость СМР определена на основании заключенного контракта по одноименным работам в 2015 году в сумме 3100,0 тыс.руб. за 1км.после выполнения проекта будет возможно изменена.</t>
  </si>
  <si>
    <t>** - стоимость на основании сметного расчета.</t>
  </si>
  <si>
    <t>2.2. Устройство сквера в районе ул.Геодезическая, 5 - 11**</t>
  </si>
  <si>
    <t>1.1.10. Строительство дорог в районе ИЖС (западнее МЖК) 1 очередь***</t>
  </si>
  <si>
    <t>1.1.11. Строительство дорог в районе ИЖС (западнее МЖК) 2 очередь***</t>
  </si>
  <si>
    <t>*** - уточненная сумма затрат после выполнения ПСД</t>
  </si>
  <si>
    <t>1.3.24. Ремонт асфальтового покрытия внутридомовой территории ЖКО а/порта, 26</t>
  </si>
  <si>
    <t xml:space="preserve">1.4.2. Ремонт парковки у входа в в/ч </t>
  </si>
  <si>
    <t>1.1.9. Выполнение проекта на строительство дорог в районе ИЖС (западнее МЖК), в т.ч. тротуар и водоотвод</t>
  </si>
  <si>
    <t>2.1.3. ул.Дорожников***</t>
  </si>
  <si>
    <t>2.1.6. ЖКО а/порта, 18</t>
  </si>
  <si>
    <t>2.1.7. ЖКО а/порта, 20, 22 ,23</t>
  </si>
  <si>
    <t>2.1.8. ЖКО а/порта, 12,13,14</t>
  </si>
  <si>
    <t>2.1.10.Установка отдельных элементов комплексных игровых площадок по адресам: ул.Строительная, 13,29; Чкалова 40, Калинина 83, Геодезическая 8</t>
  </si>
  <si>
    <t>2.1.11.Установка комплексных игровых площадок по адресам: ул.Береговая 208, Котельная 1, ЖКО а/порта 28, в/г 107</t>
  </si>
  <si>
    <t>1.1.14.ул.2-я Северная (щебень)</t>
  </si>
  <si>
    <t>1.1.15. ул.Покрышкина от д.1 до д. 33 (асфальтирование)</t>
  </si>
  <si>
    <t>1.2.4. Выполнение ПСД, СМР тротуара вдоль пер.Планировочный (от ООТ "Дом-интернат" до ул.Байдукова)</t>
  </si>
  <si>
    <t>Место концентрации ДТП по итогам I полугодия 2015г.</t>
  </si>
  <si>
    <t>На мероприятия, кроме пп.1.1.9.,1.1.12, 1.1.14, 1.1.15, 1.2.4.,1.3.7 бюджетные денежные средства в 2016 году не предусмотрены.</t>
  </si>
  <si>
    <t>1.3.10. Ремонт подъездного пути к домам 14/1, 14/2  по ул.Вокзальная</t>
  </si>
  <si>
    <t>Работы выполнены в ходе ямочного ремонта в 2016 году</t>
  </si>
  <si>
    <t>к Ведомственной целевой программе "Благоустройство территории города Оби Новосибирской области на 2016-2018 годы" утвержденное постановлением администрации города Оби Новосибирской области  от 25.01.2016 №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</si>
</sst>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Alignment="1"/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top" wrapText="1"/>
    </xf>
    <xf numFmtId="0" fontId="6" fillId="0" borderId="8" xfId="0" applyFont="1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justify" vertical="top" wrapText="1"/>
    </xf>
    <xf numFmtId="0" fontId="2" fillId="0" borderId="10" xfId="0" applyFont="1" applyFill="1" applyBorder="1" applyAlignment="1">
      <alignment horizontal="justify" vertical="top" wrapText="1"/>
    </xf>
    <xf numFmtId="0" fontId="6" fillId="0" borderId="10" xfId="0" applyFont="1" applyFill="1" applyBorder="1" applyAlignment="1">
      <alignment horizontal="justify"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justify"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center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justify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9" fillId="0" borderId="0" xfId="0" applyFont="1"/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2" xfId="0" applyFont="1" applyFill="1" applyBorder="1"/>
    <xf numFmtId="0" fontId="9" fillId="0" borderId="9" xfId="0" applyFont="1" applyFill="1" applyBorder="1" applyAlignment="1">
      <alignment horizontal="justify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/>
    <xf numFmtId="0" fontId="1" fillId="0" borderId="0" xfId="0" applyFont="1" applyFill="1" applyBorder="1"/>
    <xf numFmtId="0" fontId="1" fillId="0" borderId="4" xfId="0" applyFont="1" applyFill="1" applyBorder="1"/>
    <xf numFmtId="0" fontId="13" fillId="0" borderId="10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/>
    </xf>
    <xf numFmtId="0" fontId="1" fillId="0" borderId="9" xfId="0" applyFont="1" applyFill="1" applyBorder="1" applyAlignment="1">
      <alignment horizontal="justify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5" fillId="0" borderId="0" xfId="0" applyFont="1"/>
    <xf numFmtId="0" fontId="2" fillId="0" borderId="2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vertical="top" wrapText="1"/>
    </xf>
    <xf numFmtId="0" fontId="10" fillId="0" borderId="9" xfId="0" applyFont="1" applyFill="1" applyBorder="1" applyAlignment="1">
      <alignment wrapText="1"/>
    </xf>
    <xf numFmtId="0" fontId="6" fillId="0" borderId="22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0" fontId="10" fillId="0" borderId="10" xfId="0" applyNumberFormat="1" applyFont="1" applyFill="1" applyBorder="1" applyAlignment="1">
      <alignment wrapText="1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Fill="1" applyBorder="1"/>
    <xf numFmtId="0" fontId="2" fillId="0" borderId="9" xfId="0" applyFont="1" applyFill="1" applyBorder="1"/>
    <xf numFmtId="0" fontId="2" fillId="0" borderId="25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wrapText="1"/>
    </xf>
    <xf numFmtId="0" fontId="6" fillId="0" borderId="26" xfId="0" applyFont="1" applyFill="1" applyBorder="1" applyAlignment="1">
      <alignment vertical="top" wrapText="1"/>
    </xf>
    <xf numFmtId="0" fontId="6" fillId="0" borderId="26" xfId="0" applyFont="1" applyFill="1" applyBorder="1" applyAlignment="1">
      <alignment horizontal="justify" vertical="top" wrapText="1"/>
    </xf>
    <xf numFmtId="0" fontId="1" fillId="0" borderId="26" xfId="0" applyFont="1" applyBorder="1" applyAlignment="1">
      <alignment horizontal="justify" vertical="top" wrapText="1"/>
    </xf>
    <xf numFmtId="0" fontId="1" fillId="0" borderId="1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wrapText="1"/>
    </xf>
    <xf numFmtId="0" fontId="1" fillId="0" borderId="9" xfId="0" applyFont="1" applyBorder="1" applyAlignment="1">
      <alignment horizontal="justify" vertical="top" wrapText="1"/>
    </xf>
    <xf numFmtId="1" fontId="2" fillId="0" borderId="8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top" wrapText="1"/>
    </xf>
    <xf numFmtId="1" fontId="2" fillId="0" borderId="9" xfId="0" applyNumberFormat="1" applyFont="1" applyFill="1" applyBorder="1" applyAlignment="1">
      <alignment horizontal="center" vertical="top" wrapText="1"/>
    </xf>
    <xf numFmtId="1" fontId="2" fillId="0" borderId="9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justify" vertical="top" wrapText="1"/>
    </xf>
    <xf numFmtId="0" fontId="10" fillId="0" borderId="12" xfId="0" applyFont="1" applyFill="1" applyBorder="1" applyAlignment="1">
      <alignment wrapText="1"/>
    </xf>
    <xf numFmtId="0" fontId="5" fillId="0" borderId="16" xfId="0" applyFont="1" applyFill="1" applyBorder="1" applyAlignment="1">
      <alignment wrapText="1"/>
    </xf>
    <xf numFmtId="0" fontId="5" fillId="0" borderId="16" xfId="0" applyFont="1" applyFill="1" applyBorder="1"/>
    <xf numFmtId="0" fontId="2" fillId="0" borderId="8" xfId="0" applyFont="1" applyFill="1" applyBorder="1"/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top" wrapText="1"/>
    </xf>
    <xf numFmtId="0" fontId="9" fillId="0" borderId="8" xfId="0" applyFont="1" applyFill="1" applyBorder="1" applyAlignment="1">
      <alignment horizontal="justify" vertical="top" wrapText="1"/>
    </xf>
    <xf numFmtId="0" fontId="2" fillId="0" borderId="21" xfId="0" applyFont="1" applyFill="1" applyBorder="1"/>
    <xf numFmtId="0" fontId="2" fillId="0" borderId="21" xfId="0" applyFont="1" applyFill="1" applyBorder="1" applyAlignment="1">
      <alignment horizontal="justify" vertical="top" wrapText="1"/>
    </xf>
    <xf numFmtId="0" fontId="2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top" wrapText="1"/>
    </xf>
    <xf numFmtId="0" fontId="2" fillId="0" borderId="28" xfId="0" applyFont="1" applyFill="1" applyBorder="1" applyAlignment="1">
      <alignment vertical="top" wrapText="1"/>
    </xf>
    <xf numFmtId="0" fontId="2" fillId="0" borderId="29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justify"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12" xfId="0" applyFont="1" applyFill="1" applyBorder="1" applyAlignment="1">
      <alignment horizontal="justify" vertical="top" wrapText="1"/>
    </xf>
    <xf numFmtId="0" fontId="2" fillId="0" borderId="11" xfId="0" applyFont="1" applyFill="1" applyBorder="1"/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vertical="top" wrapText="1"/>
    </xf>
    <xf numFmtId="0" fontId="5" fillId="0" borderId="9" xfId="0" applyFont="1" applyFill="1" applyBorder="1" applyAlignment="1">
      <alignment horizontal="justify" vertical="top" wrapText="1"/>
    </xf>
    <xf numFmtId="0" fontId="5" fillId="0" borderId="12" xfId="0" applyFont="1" applyFill="1" applyBorder="1" applyAlignment="1">
      <alignment vertical="top" wrapText="1"/>
    </xf>
    <xf numFmtId="0" fontId="5" fillId="0" borderId="12" xfId="0" applyFont="1" applyFill="1" applyBorder="1" applyAlignment="1">
      <alignment horizontal="justify"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justify" vertical="top" wrapText="1"/>
    </xf>
    <xf numFmtId="2" fontId="1" fillId="0" borderId="0" xfId="0" applyNumberFormat="1" applyFont="1" applyFill="1"/>
    <xf numFmtId="2" fontId="2" fillId="0" borderId="8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2" fontId="14" fillId="0" borderId="10" xfId="0" applyNumberFormat="1" applyFont="1" applyFill="1" applyBorder="1" applyAlignment="1">
      <alignment horizontal="center"/>
    </xf>
    <xf numFmtId="2" fontId="14" fillId="0" borderId="9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 vertical="top" wrapText="1"/>
    </xf>
    <xf numFmtId="1" fontId="8" fillId="0" borderId="9" xfId="0" applyNumberFormat="1" applyFont="1" applyFill="1" applyBorder="1" applyAlignment="1">
      <alignment horizontal="center" vertical="top" wrapText="1"/>
    </xf>
    <xf numFmtId="2" fontId="8" fillId="0" borderId="10" xfId="0" applyNumberFormat="1" applyFont="1" applyFill="1" applyBorder="1" applyAlignment="1">
      <alignment horizontal="center" vertical="top" wrapText="1"/>
    </xf>
    <xf numFmtId="1" fontId="8" fillId="0" borderId="10" xfId="0" applyNumberFormat="1" applyFont="1" applyFill="1" applyBorder="1" applyAlignment="1">
      <alignment horizontal="center" vertical="top" wrapText="1"/>
    </xf>
    <xf numFmtId="164" fontId="8" fillId="0" borderId="11" xfId="0" applyNumberFormat="1" applyFont="1" applyFill="1" applyBorder="1" applyAlignment="1">
      <alignment horizontal="center" vertical="top" wrapText="1"/>
    </xf>
    <xf numFmtId="164" fontId="8" fillId="0" borderId="9" xfId="0" applyNumberFormat="1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164" fontId="2" fillId="0" borderId="9" xfId="0" applyNumberFormat="1" applyFont="1" applyFill="1" applyBorder="1" applyAlignment="1">
      <alignment horizontal="center" vertical="top" wrapText="1"/>
    </xf>
    <xf numFmtId="2" fontId="8" fillId="0" borderId="12" xfId="0" applyNumberFormat="1" applyFont="1" applyFill="1" applyBorder="1" applyAlignment="1">
      <alignment horizontal="center" vertical="top" wrapText="1"/>
    </xf>
    <xf numFmtId="16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Fill="1" applyBorder="1" applyAlignment="1">
      <alignment horizontal="center" vertical="top" wrapText="1"/>
    </xf>
    <xf numFmtId="2" fontId="8" fillId="0" borderId="9" xfId="0" applyNumberFormat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" fontId="8" fillId="0" borderId="9" xfId="0" applyNumberFormat="1" applyFont="1" applyFill="1" applyBorder="1" applyAlignment="1">
      <alignment horizontal="center"/>
    </xf>
    <xf numFmtId="2" fontId="18" fillId="0" borderId="9" xfId="0" applyNumberFormat="1" applyFont="1" applyFill="1" applyBorder="1"/>
    <xf numFmtId="2" fontId="18" fillId="0" borderId="12" xfId="0" applyNumberFormat="1" applyFont="1" applyFill="1" applyBorder="1"/>
    <xf numFmtId="2" fontId="19" fillId="0" borderId="8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 wrapText="1"/>
    </xf>
    <xf numFmtId="2" fontId="19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1" fontId="4" fillId="0" borderId="9" xfId="0" applyNumberFormat="1" applyFont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" fontId="8" fillId="0" borderId="10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" fontId="20" fillId="0" borderId="9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1" fontId="20" fillId="0" borderId="12" xfId="0" applyNumberFormat="1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3" fillId="0" borderId="10" xfId="0" applyNumberFormat="1" applyFont="1" applyFill="1" applyBorder="1" applyAlignment="1">
      <alignment horizontal="center"/>
    </xf>
    <xf numFmtId="1" fontId="13" fillId="0" borderId="10" xfId="0" applyNumberFormat="1" applyFont="1" applyFill="1" applyBorder="1" applyAlignment="1">
      <alignment horizontal="center"/>
    </xf>
    <xf numFmtId="1" fontId="21" fillId="0" borderId="10" xfId="0" applyNumberFormat="1" applyFont="1" applyFill="1" applyBorder="1" applyAlignment="1">
      <alignment horizontal="center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justify" vertical="top" wrapText="1"/>
    </xf>
    <xf numFmtId="2" fontId="9" fillId="0" borderId="0" xfId="0" applyNumberFormat="1" applyFont="1"/>
    <xf numFmtId="0" fontId="12" fillId="0" borderId="9" xfId="0" applyFont="1" applyFill="1" applyBorder="1" applyAlignment="1">
      <alignment horizontal="center" vertical="top" wrapText="1"/>
    </xf>
    <xf numFmtId="2" fontId="12" fillId="0" borderId="9" xfId="0" applyNumberFormat="1" applyFont="1" applyFill="1" applyBorder="1" applyAlignment="1">
      <alignment horizontal="center" vertical="top" wrapText="1"/>
    </xf>
    <xf numFmtId="2" fontId="12" fillId="0" borderId="9" xfId="0" applyNumberFormat="1" applyFont="1" applyFill="1" applyBorder="1" applyAlignment="1">
      <alignment horizontal="center"/>
    </xf>
    <xf numFmtId="2" fontId="12" fillId="0" borderId="11" xfId="0" applyNumberFormat="1" applyFont="1" applyFill="1" applyBorder="1" applyAlignment="1">
      <alignment horizontal="center" vertical="top" wrapText="1"/>
    </xf>
    <xf numFmtId="2" fontId="12" fillId="0" borderId="12" xfId="0" applyNumberFormat="1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vertical="top" wrapText="1"/>
    </xf>
    <xf numFmtId="0" fontId="7" fillId="3" borderId="9" xfId="0" applyFont="1" applyFill="1" applyBorder="1" applyAlignment="1">
      <alignment horizontal="justify" vertical="top" wrapText="1"/>
    </xf>
    <xf numFmtId="2" fontId="7" fillId="3" borderId="9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top" wrapText="1"/>
    </xf>
    <xf numFmtId="0" fontId="0" fillId="3" borderId="0" xfId="0" applyFill="1"/>
    <xf numFmtId="0" fontId="7" fillId="3" borderId="9" xfId="0" applyFont="1" applyFill="1" applyBorder="1"/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justify" vertical="top" wrapText="1"/>
    </xf>
    <xf numFmtId="2" fontId="2" fillId="3" borderId="9" xfId="0" applyNumberFormat="1" applyFont="1" applyFill="1" applyBorder="1" applyAlignment="1">
      <alignment horizontal="center" vertical="top" wrapText="1"/>
    </xf>
    <xf numFmtId="2" fontId="8" fillId="3" borderId="9" xfId="0" applyNumberFormat="1" applyFont="1" applyFill="1" applyBorder="1" applyAlignment="1">
      <alignment horizontal="center" vertical="top" wrapText="1"/>
    </xf>
    <xf numFmtId="164" fontId="2" fillId="3" borderId="9" xfId="0" applyNumberFormat="1" applyFont="1" applyFill="1" applyBorder="1" applyAlignment="1">
      <alignment horizontal="center" vertical="top" wrapText="1"/>
    </xf>
    <xf numFmtId="0" fontId="2" fillId="3" borderId="9" xfId="0" applyFont="1" applyFill="1" applyBorder="1"/>
    <xf numFmtId="0" fontId="17" fillId="0" borderId="0" xfId="0" applyFont="1" applyFill="1" applyAlignment="1">
      <alignment horizontal="left" wrapText="1"/>
    </xf>
    <xf numFmtId="14" fontId="14" fillId="0" borderId="35" xfId="0" applyNumberFormat="1" applyFont="1" applyFill="1" applyBorder="1" applyAlignment="1">
      <alignment horizontal="left" vertical="top" wrapText="1"/>
    </xf>
    <xf numFmtId="0" fontId="2" fillId="0" borderId="35" xfId="0" applyFont="1" applyBorder="1" applyAlignment="1">
      <alignment vertical="top" wrapText="1"/>
    </xf>
    <xf numFmtId="0" fontId="1" fillId="0" borderId="26" xfId="0" applyFont="1" applyBorder="1" applyAlignment="1">
      <alignment horizontal="justify" vertical="top" wrapText="1"/>
    </xf>
    <xf numFmtId="0" fontId="2" fillId="0" borderId="31" xfId="0" applyFont="1" applyBorder="1" applyAlignment="1">
      <alignment vertical="top" wrapText="1"/>
    </xf>
    <xf numFmtId="0" fontId="1" fillId="0" borderId="29" xfId="0" applyFont="1" applyBorder="1" applyAlignment="1">
      <alignment horizontal="justify" vertical="top" wrapText="1"/>
    </xf>
    <xf numFmtId="0" fontId="2" fillId="0" borderId="31" xfId="0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top" wrapText="1"/>
    </xf>
    <xf numFmtId="0" fontId="2" fillId="0" borderId="34" xfId="0" applyFont="1" applyFill="1" applyBorder="1" applyAlignment="1">
      <alignment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34" xfId="0" applyFill="1" applyBorder="1" applyAlignment="1">
      <alignment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vertical="top" wrapText="1"/>
    </xf>
    <xf numFmtId="0" fontId="5" fillId="0" borderId="36" xfId="0" applyFont="1" applyFill="1" applyBorder="1" applyAlignment="1">
      <alignment horizontal="left" vertical="top" wrapText="1"/>
    </xf>
    <xf numFmtId="0" fontId="5" fillId="0" borderId="33" xfId="0" applyFont="1" applyFill="1" applyBorder="1" applyAlignment="1">
      <alignment horizontal="left" vertical="top" wrapText="1"/>
    </xf>
    <xf numFmtId="0" fontId="5" fillId="0" borderId="37" xfId="0" applyFont="1" applyFill="1" applyBorder="1" applyAlignment="1">
      <alignment horizontal="left" vertical="top" wrapText="1"/>
    </xf>
    <xf numFmtId="0" fontId="1" fillId="0" borderId="27" xfId="0" applyFont="1" applyBorder="1" applyAlignment="1">
      <alignment horizontal="justify" vertical="top" wrapText="1"/>
    </xf>
    <xf numFmtId="0" fontId="1" fillId="0" borderId="28" xfId="0" applyFont="1" applyBorder="1" applyAlignment="1">
      <alignment horizontal="justify" vertical="top" wrapText="1"/>
    </xf>
    <xf numFmtId="0" fontId="1" fillId="0" borderId="0" xfId="0" applyFont="1" applyFill="1" applyAlignment="1">
      <alignment horizontal="left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left" wrapText="1"/>
    </xf>
    <xf numFmtId="14" fontId="14" fillId="0" borderId="34" xfId="0" applyNumberFormat="1" applyFont="1" applyBorder="1" applyAlignment="1">
      <alignment horizontal="left" vertical="top" wrapText="1"/>
    </xf>
    <xf numFmtId="14" fontId="14" fillId="0" borderId="35" xfId="0" applyNumberFormat="1" applyFont="1" applyBorder="1" applyAlignment="1">
      <alignment horizontal="left" vertical="top" wrapText="1"/>
    </xf>
    <xf numFmtId="0" fontId="2" fillId="0" borderId="35" xfId="0" applyFont="1" applyFill="1" applyBorder="1" applyAlignment="1">
      <alignment horizontal="left" vertical="top" wrapText="1"/>
    </xf>
    <xf numFmtId="0" fontId="7" fillId="3" borderId="3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3" fillId="0" borderId="38" xfId="0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39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10" fillId="0" borderId="40" xfId="0" applyFont="1" applyFill="1" applyBorder="1" applyAlignment="1">
      <alignment horizontal="center" vertical="top" wrapText="1"/>
    </xf>
    <xf numFmtId="0" fontId="10" fillId="0" borderId="39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justify" vertical="top" wrapText="1"/>
    </xf>
    <xf numFmtId="0" fontId="6" fillId="0" borderId="13" xfId="0" applyFont="1" applyFill="1" applyBorder="1" applyAlignment="1">
      <alignment horizontal="justify" vertical="top" wrapText="1"/>
    </xf>
    <xf numFmtId="0" fontId="6" fillId="0" borderId="19" xfId="0" applyFont="1" applyFill="1" applyBorder="1" applyAlignment="1">
      <alignment horizontal="justify" vertical="top" wrapText="1"/>
    </xf>
    <xf numFmtId="0" fontId="7" fillId="0" borderId="35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 wrapText="1"/>
    </xf>
    <xf numFmtId="0" fontId="2" fillId="0" borderId="34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vertical="top" wrapText="1"/>
    </xf>
    <xf numFmtId="0" fontId="5" fillId="0" borderId="35" xfId="0" applyFont="1" applyFill="1" applyBorder="1" applyAlignment="1">
      <alignment vertical="top" wrapText="1"/>
    </xf>
    <xf numFmtId="0" fontId="5" fillId="0" borderId="32" xfId="0" applyFont="1" applyFill="1" applyBorder="1" applyAlignment="1">
      <alignment vertical="top" wrapText="1"/>
    </xf>
    <xf numFmtId="0" fontId="2" fillId="0" borderId="35" xfId="0" applyFont="1" applyFill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6" fillId="0" borderId="8" xfId="0" applyFont="1" applyFill="1" applyBorder="1" applyAlignment="1">
      <alignment horizontal="justify" vertical="top" wrapText="1"/>
    </xf>
    <xf numFmtId="0" fontId="6" fillId="0" borderId="11" xfId="0" applyFont="1" applyFill="1" applyBorder="1" applyAlignment="1">
      <alignment horizontal="justify" vertical="top" wrapText="1"/>
    </xf>
    <xf numFmtId="0" fontId="6" fillId="0" borderId="9" xfId="0" applyFont="1" applyFill="1" applyBorder="1" applyAlignment="1">
      <alignment horizontal="justify" vertical="top" wrapText="1"/>
    </xf>
    <xf numFmtId="0" fontId="1" fillId="0" borderId="25" xfId="0" applyFont="1" applyBorder="1" applyAlignment="1">
      <alignment horizontal="justify" vertical="top" wrapText="1"/>
    </xf>
    <xf numFmtId="0" fontId="2" fillId="0" borderId="35" xfId="0" applyFont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top" wrapText="1"/>
    </xf>
    <xf numFmtId="0" fontId="2" fillId="3" borderId="35" xfId="0" applyFont="1" applyFill="1" applyBorder="1" applyAlignment="1">
      <alignment horizontal="left" vertical="top" wrapText="1"/>
    </xf>
    <xf numFmtId="0" fontId="22" fillId="3" borderId="12" xfId="0" applyFont="1" applyFill="1" applyBorder="1" applyAlignment="1">
      <alignment horizontal="center" vertical="top" wrapText="1"/>
    </xf>
    <xf numFmtId="0" fontId="22" fillId="3" borderId="24" xfId="0" applyFont="1" applyFill="1" applyBorder="1" applyAlignment="1">
      <alignment horizontal="center" vertical="top" wrapText="1"/>
    </xf>
    <xf numFmtId="0" fontId="22" fillId="3" borderId="11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24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17" fillId="0" borderId="22" xfId="0" applyFont="1" applyFill="1" applyBorder="1" applyAlignment="1">
      <alignment horizontal="center" vertical="top" wrapText="1"/>
    </xf>
    <xf numFmtId="0" fontId="17" fillId="0" borderId="17" xfId="0" applyFont="1" applyFill="1" applyBorder="1" applyAlignment="1">
      <alignment horizontal="center" vertical="top" wrapText="1"/>
    </xf>
    <xf numFmtId="0" fontId="17" fillId="0" borderId="23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9" fillId="0" borderId="23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vertical="top" wrapText="1"/>
    </xf>
    <xf numFmtId="0" fontId="5" fillId="0" borderId="35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11" fillId="0" borderId="14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left" vertical="top" wrapText="1"/>
    </xf>
    <xf numFmtId="0" fontId="2" fillId="0" borderId="33" xfId="0" applyFont="1" applyFill="1" applyBorder="1" applyAlignment="1">
      <alignment horizontal="left" vertical="top" wrapText="1"/>
    </xf>
    <xf numFmtId="0" fontId="2" fillId="0" borderId="37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2" fillId="0" borderId="30" xfId="0" applyFont="1" applyFill="1" applyBorder="1" applyAlignment="1">
      <alignment horizontal="left" vertical="top" wrapText="1"/>
    </xf>
    <xf numFmtId="0" fontId="2" fillId="0" borderId="32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vertical="top" wrapText="1"/>
    </xf>
    <xf numFmtId="0" fontId="2" fillId="2" borderId="33" xfId="0" applyFont="1" applyFill="1" applyBorder="1" applyAlignment="1">
      <alignment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vertical="top" wrapText="1"/>
    </xf>
    <xf numFmtId="0" fontId="14" fillId="2" borderId="33" xfId="0" applyFont="1" applyFill="1" applyBorder="1" applyAlignment="1">
      <alignment vertical="top" wrapText="1"/>
    </xf>
    <xf numFmtId="0" fontId="14" fillId="2" borderId="34" xfId="0" applyFont="1" applyFill="1" applyBorder="1" applyAlignment="1">
      <alignment vertical="top" wrapText="1"/>
    </xf>
    <xf numFmtId="0" fontId="2" fillId="2" borderId="35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285"/>
  <sheetViews>
    <sheetView tabSelected="1" topLeftCell="A268" workbookViewId="0">
      <selection activeCell="B129" sqref="A129:XFD132"/>
    </sheetView>
  </sheetViews>
  <sheetFormatPr defaultRowHeight="15" x14ac:dyDescent="0.25"/>
  <cols>
    <col min="1" max="1" width="32.85546875" style="1" customWidth="1"/>
    <col min="2" max="2" width="17.7109375" style="1" customWidth="1"/>
    <col min="3" max="3" width="9.28515625" style="1" customWidth="1"/>
    <col min="4" max="4" width="12" style="2" bestFit="1" customWidth="1"/>
    <col min="5" max="6" width="9.140625" style="2"/>
    <col min="7" max="7" width="13.28515625" style="2" customWidth="1"/>
    <col min="8" max="8" width="10.42578125" style="1" customWidth="1"/>
    <col min="9" max="9" width="14.140625" style="1" customWidth="1"/>
  </cols>
  <sheetData>
    <row r="3" spans="1:13" x14ac:dyDescent="0.25">
      <c r="D3" s="247" t="s">
        <v>32</v>
      </c>
      <c r="E3" s="247"/>
      <c r="F3" s="247"/>
      <c r="G3" s="247"/>
      <c r="H3" s="247"/>
      <c r="I3" s="247"/>
      <c r="J3" s="3"/>
    </row>
    <row r="4" spans="1:13" ht="20.25" customHeight="1" x14ac:dyDescent="0.25">
      <c r="D4" s="248" t="s">
        <v>130</v>
      </c>
      <c r="E4" s="248"/>
      <c r="F4" s="248"/>
      <c r="G4" s="248"/>
      <c r="H4" s="248"/>
      <c r="I4" s="248"/>
      <c r="J4" s="3"/>
    </row>
    <row r="5" spans="1:13" ht="20.25" customHeight="1" x14ac:dyDescent="0.25">
      <c r="D5" s="248"/>
      <c r="E5" s="248"/>
      <c r="F5" s="248"/>
      <c r="G5" s="248"/>
      <c r="H5" s="248"/>
      <c r="I5" s="248"/>
      <c r="J5" s="3"/>
    </row>
    <row r="6" spans="1:13" ht="18" customHeight="1" x14ac:dyDescent="0.25">
      <c r="D6" s="248"/>
      <c r="E6" s="248"/>
      <c r="F6" s="248"/>
      <c r="G6" s="248"/>
      <c r="H6" s="248"/>
      <c r="I6" s="248"/>
      <c r="J6" s="3"/>
    </row>
    <row r="7" spans="1:13" ht="36.75" customHeight="1" thickBot="1" x14ac:dyDescent="0.3">
      <c r="A7" s="249" t="s">
        <v>24</v>
      </c>
      <c r="B7" s="249"/>
      <c r="C7" s="249"/>
      <c r="D7" s="249"/>
      <c r="E7" s="249"/>
      <c r="F7" s="249"/>
      <c r="G7" s="249"/>
      <c r="H7" s="249"/>
      <c r="I7" s="249"/>
      <c r="J7" s="3"/>
    </row>
    <row r="8" spans="1:13" ht="15.75" thickBot="1" x14ac:dyDescent="0.3">
      <c r="A8" s="4" t="s">
        <v>0</v>
      </c>
      <c r="B8" s="250" t="s">
        <v>1</v>
      </c>
      <c r="C8" s="5" t="s">
        <v>2</v>
      </c>
      <c r="D8" s="253" t="s">
        <v>25</v>
      </c>
      <c r="E8" s="253"/>
      <c r="F8" s="253"/>
      <c r="G8" s="254"/>
      <c r="H8" s="255" t="s">
        <v>3</v>
      </c>
      <c r="I8" s="255" t="s">
        <v>4</v>
      </c>
    </row>
    <row r="9" spans="1:13" ht="30.75" thickBot="1" x14ac:dyDescent="0.3">
      <c r="A9" s="6" t="s">
        <v>5</v>
      </c>
      <c r="B9" s="251"/>
      <c r="C9" s="7" t="s">
        <v>6</v>
      </c>
      <c r="D9" s="253"/>
      <c r="E9" s="253"/>
      <c r="F9" s="253"/>
      <c r="G9" s="254"/>
      <c r="H9" s="256"/>
      <c r="I9" s="256"/>
      <c r="J9" s="3"/>
      <c r="K9" s="3"/>
      <c r="L9" s="3"/>
      <c r="M9" s="3"/>
    </row>
    <row r="10" spans="1:13" ht="21.75" customHeight="1" thickBot="1" x14ac:dyDescent="0.3">
      <c r="A10" s="8"/>
      <c r="B10" s="252"/>
      <c r="C10" s="9"/>
      <c r="D10" s="10">
        <v>2016</v>
      </c>
      <c r="E10" s="10">
        <v>2017</v>
      </c>
      <c r="F10" s="10">
        <v>2018</v>
      </c>
      <c r="G10" s="10" t="s">
        <v>7</v>
      </c>
      <c r="H10" s="257"/>
      <c r="I10" s="257"/>
    </row>
    <row r="11" spans="1:13" ht="20.25" customHeight="1" thickBot="1" x14ac:dyDescent="0.3">
      <c r="A11" s="11">
        <v>1</v>
      </c>
      <c r="B11" s="12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</row>
    <row r="12" spans="1:13" ht="45" customHeight="1" thickBot="1" x14ac:dyDescent="0.3">
      <c r="A12" s="260" t="s">
        <v>66</v>
      </c>
      <c r="B12" s="261"/>
      <c r="C12" s="261"/>
      <c r="D12" s="261"/>
      <c r="E12" s="261"/>
      <c r="F12" s="261"/>
      <c r="G12" s="261"/>
      <c r="H12" s="261"/>
      <c r="I12" s="262"/>
    </row>
    <row r="13" spans="1:13" ht="16.5" customHeight="1" x14ac:dyDescent="0.25">
      <c r="A13" s="263" t="s">
        <v>33</v>
      </c>
      <c r="B13" s="264"/>
      <c r="C13" s="264"/>
      <c r="D13" s="264"/>
      <c r="E13" s="264"/>
      <c r="F13" s="264"/>
      <c r="G13" s="264"/>
      <c r="H13" s="264"/>
      <c r="I13" s="265"/>
    </row>
    <row r="14" spans="1:13" ht="22.5" customHeight="1" thickBot="1" x14ac:dyDescent="0.3">
      <c r="A14" s="266"/>
      <c r="B14" s="267"/>
      <c r="C14" s="267"/>
      <c r="D14" s="267"/>
      <c r="E14" s="267"/>
      <c r="F14" s="267"/>
      <c r="G14" s="267"/>
      <c r="H14" s="267"/>
      <c r="I14" s="268"/>
    </row>
    <row r="15" spans="1:13" ht="19.5" customHeight="1" x14ac:dyDescent="0.25">
      <c r="A15" s="279" t="s">
        <v>34</v>
      </c>
      <c r="B15" s="34" t="s">
        <v>8</v>
      </c>
      <c r="C15" s="14" t="s">
        <v>9</v>
      </c>
      <c r="D15" s="128">
        <f>D19+D22+D34+D42+D59+D67+D71</f>
        <v>20711</v>
      </c>
      <c r="E15" s="80">
        <f>E26+E30+E38+D42+E46+E53+E63</f>
        <v>21835</v>
      </c>
      <c r="F15" s="80">
        <f>F56</f>
        <v>10000</v>
      </c>
      <c r="G15" s="80">
        <f>SUM(D15:F15)</f>
        <v>52546</v>
      </c>
      <c r="H15" s="273"/>
      <c r="I15" s="269" t="s">
        <v>42</v>
      </c>
    </row>
    <row r="16" spans="1:13" ht="22.5" customHeight="1" x14ac:dyDescent="0.25">
      <c r="A16" s="280"/>
      <c r="B16" s="24" t="s">
        <v>15</v>
      </c>
      <c r="C16" s="16" t="s">
        <v>10</v>
      </c>
      <c r="D16" s="141">
        <f>D20+D24+D36+D44+D51+D61+D69+D72</f>
        <v>28869.9</v>
      </c>
      <c r="E16" s="142">
        <f>E28+E32+E40+D44+E48+E54+E65</f>
        <v>57113</v>
      </c>
      <c r="F16" s="142">
        <f>F57</f>
        <v>48000</v>
      </c>
      <c r="G16" s="83">
        <f>SUM(D16:F16)</f>
        <v>133983</v>
      </c>
      <c r="H16" s="274"/>
      <c r="I16" s="270"/>
    </row>
    <row r="17" spans="1:9" ht="22.5" customHeight="1" x14ac:dyDescent="0.25">
      <c r="A17" s="280"/>
      <c r="B17" s="24" t="s">
        <v>48</v>
      </c>
      <c r="C17" s="16" t="s">
        <v>10</v>
      </c>
      <c r="D17" s="130"/>
      <c r="E17" s="83"/>
      <c r="F17" s="83"/>
      <c r="G17" s="25"/>
      <c r="H17" s="274"/>
      <c r="I17" s="270"/>
    </row>
    <row r="18" spans="1:9" ht="20.25" customHeight="1" thickBot="1" x14ac:dyDescent="0.3">
      <c r="A18" s="281"/>
      <c r="B18" s="54" t="s">
        <v>49</v>
      </c>
      <c r="C18" s="17" t="s">
        <v>10</v>
      </c>
      <c r="D18" s="143">
        <f>D21+D25+D37+D45+D52+D62+D70+D73</f>
        <v>28869.9</v>
      </c>
      <c r="E18" s="144">
        <f>E29+E33+E41+D45+E49+E55+E66</f>
        <v>57113</v>
      </c>
      <c r="F18" s="144">
        <f>F58</f>
        <v>48000</v>
      </c>
      <c r="G18" s="144">
        <f>SUM(D18:F18)</f>
        <v>133983</v>
      </c>
      <c r="H18" s="275"/>
      <c r="I18" s="270"/>
    </row>
    <row r="19" spans="1:9" ht="20.25" customHeight="1" x14ac:dyDescent="0.25">
      <c r="A19" s="278" t="s">
        <v>67</v>
      </c>
      <c r="B19" s="19" t="s">
        <v>8</v>
      </c>
      <c r="C19" s="20" t="s">
        <v>9</v>
      </c>
      <c r="D19" s="129">
        <v>3420</v>
      </c>
      <c r="E19" s="39"/>
      <c r="F19" s="145"/>
      <c r="G19" s="145"/>
      <c r="H19" s="23"/>
      <c r="I19" s="271"/>
    </row>
    <row r="20" spans="1:9" ht="20.25" customHeight="1" x14ac:dyDescent="0.25">
      <c r="A20" s="245"/>
      <c r="B20" s="24" t="s">
        <v>31</v>
      </c>
      <c r="C20" s="16" t="s">
        <v>10</v>
      </c>
      <c r="D20" s="141">
        <v>10221</v>
      </c>
      <c r="E20" s="27"/>
      <c r="F20" s="146"/>
      <c r="G20" s="146"/>
      <c r="H20" s="86" t="s">
        <v>68</v>
      </c>
      <c r="I20" s="271"/>
    </row>
    <row r="21" spans="1:9" ht="20.25" customHeight="1" x14ac:dyDescent="0.25">
      <c r="A21" s="245"/>
      <c r="B21" s="24" t="s">
        <v>46</v>
      </c>
      <c r="C21" s="16" t="s">
        <v>10</v>
      </c>
      <c r="D21" s="141">
        <f>D20</f>
        <v>10221</v>
      </c>
      <c r="E21" s="27"/>
      <c r="F21" s="146"/>
      <c r="G21" s="146"/>
      <c r="H21" s="26"/>
      <c r="I21" s="271"/>
    </row>
    <row r="22" spans="1:9" ht="18.75" customHeight="1" x14ac:dyDescent="0.25">
      <c r="A22" s="245" t="s">
        <v>13</v>
      </c>
      <c r="B22" s="24" t="s">
        <v>8</v>
      </c>
      <c r="C22" s="16" t="s">
        <v>9</v>
      </c>
      <c r="D22" s="130">
        <v>8600</v>
      </c>
      <c r="E22" s="25"/>
      <c r="F22" s="25"/>
      <c r="G22" s="25"/>
      <c r="H22" s="60"/>
      <c r="I22" s="271"/>
    </row>
    <row r="23" spans="1:9" ht="18.75" customHeight="1" x14ac:dyDescent="0.25">
      <c r="A23" s="245"/>
      <c r="B23" s="24" t="s">
        <v>99</v>
      </c>
      <c r="C23" s="16" t="s">
        <v>14</v>
      </c>
      <c r="D23" s="130">
        <v>0.77</v>
      </c>
      <c r="E23" s="25"/>
      <c r="F23" s="25"/>
      <c r="G23" s="25"/>
      <c r="H23" s="60"/>
      <c r="I23" s="271"/>
    </row>
    <row r="24" spans="1:9" ht="21" customHeight="1" x14ac:dyDescent="0.25">
      <c r="A24" s="245"/>
      <c r="B24" s="24" t="s">
        <v>12</v>
      </c>
      <c r="C24" s="16" t="s">
        <v>10</v>
      </c>
      <c r="D24" s="141">
        <f>0.77*D22</f>
        <v>6622</v>
      </c>
      <c r="E24" s="25"/>
      <c r="F24" s="25"/>
      <c r="G24" s="25"/>
      <c r="H24" s="60"/>
      <c r="I24" s="271"/>
    </row>
    <row r="25" spans="1:9" ht="18.75" customHeight="1" x14ac:dyDescent="0.25">
      <c r="A25" s="245"/>
      <c r="B25" s="24" t="s">
        <v>46</v>
      </c>
      <c r="C25" s="16" t="s">
        <v>10</v>
      </c>
      <c r="D25" s="141">
        <f>D24</f>
        <v>6622</v>
      </c>
      <c r="E25" s="25"/>
      <c r="F25" s="25"/>
      <c r="G25" s="25"/>
      <c r="H25" s="60"/>
      <c r="I25" s="271"/>
    </row>
    <row r="26" spans="1:9" ht="15" customHeight="1" x14ac:dyDescent="0.25">
      <c r="A26" s="245" t="s">
        <v>37</v>
      </c>
      <c r="B26" s="24" t="s">
        <v>8</v>
      </c>
      <c r="C26" s="16" t="s">
        <v>9</v>
      </c>
      <c r="D26" s="130"/>
      <c r="E26" s="25">
        <v>2460</v>
      </c>
      <c r="F26" s="25"/>
      <c r="G26" s="25"/>
      <c r="H26" s="26"/>
      <c r="I26" s="271"/>
    </row>
    <row r="27" spans="1:9" ht="18.75" customHeight="1" x14ac:dyDescent="0.25">
      <c r="A27" s="245"/>
      <c r="B27" s="24" t="s">
        <v>99</v>
      </c>
      <c r="C27" s="16" t="s">
        <v>14</v>
      </c>
      <c r="D27" s="130"/>
      <c r="E27" s="25">
        <v>0.77</v>
      </c>
      <c r="F27" s="25"/>
      <c r="G27" s="25"/>
      <c r="H27" s="60"/>
      <c r="I27" s="271"/>
    </row>
    <row r="28" spans="1:9" ht="18" customHeight="1" x14ac:dyDescent="0.25">
      <c r="A28" s="245"/>
      <c r="B28" s="24" t="s">
        <v>31</v>
      </c>
      <c r="C28" s="16" t="s">
        <v>10</v>
      </c>
      <c r="D28" s="130"/>
      <c r="E28" s="25">
        <f>0.77*E26</f>
        <v>1894.2</v>
      </c>
      <c r="F28" s="25"/>
      <c r="G28" s="25"/>
      <c r="H28" s="26"/>
      <c r="I28" s="271"/>
    </row>
    <row r="29" spans="1:9" ht="18" customHeight="1" x14ac:dyDescent="0.25">
      <c r="A29" s="245"/>
      <c r="B29" s="24" t="s">
        <v>46</v>
      </c>
      <c r="C29" s="16" t="s">
        <v>10</v>
      </c>
      <c r="D29" s="130"/>
      <c r="E29" s="25">
        <f>E28</f>
        <v>1894.2</v>
      </c>
      <c r="F29" s="25"/>
      <c r="G29" s="25"/>
      <c r="H29" s="26"/>
      <c r="I29" s="271"/>
    </row>
    <row r="30" spans="1:9" x14ac:dyDescent="0.25">
      <c r="A30" s="245" t="s">
        <v>35</v>
      </c>
      <c r="B30" s="24" t="s">
        <v>8</v>
      </c>
      <c r="C30" s="16" t="s">
        <v>9</v>
      </c>
      <c r="D30" s="131"/>
      <c r="E30" s="25">
        <v>3000</v>
      </c>
      <c r="F30" s="25"/>
      <c r="G30" s="25"/>
      <c r="H30" s="60"/>
      <c r="I30" s="271"/>
    </row>
    <row r="31" spans="1:9" x14ac:dyDescent="0.25">
      <c r="A31" s="245"/>
      <c r="B31" s="24" t="s">
        <v>99</v>
      </c>
      <c r="C31" s="16" t="s">
        <v>14</v>
      </c>
      <c r="D31" s="131"/>
      <c r="E31" s="25">
        <v>0.77</v>
      </c>
      <c r="F31" s="25"/>
      <c r="G31" s="25"/>
      <c r="H31" s="60"/>
      <c r="I31" s="271"/>
    </row>
    <row r="32" spans="1:9" x14ac:dyDescent="0.25">
      <c r="A32" s="245"/>
      <c r="B32" s="24" t="s">
        <v>12</v>
      </c>
      <c r="C32" s="16" t="s">
        <v>10</v>
      </c>
      <c r="D32" s="131"/>
      <c r="E32" s="147">
        <f>0.77*E30</f>
        <v>2310</v>
      </c>
      <c r="F32" s="25"/>
      <c r="G32" s="25"/>
      <c r="H32" s="60"/>
      <c r="I32" s="271"/>
    </row>
    <row r="33" spans="1:9" x14ac:dyDescent="0.25">
      <c r="A33" s="245"/>
      <c r="B33" s="24" t="s">
        <v>46</v>
      </c>
      <c r="C33" s="16" t="s">
        <v>10</v>
      </c>
      <c r="D33" s="131"/>
      <c r="E33" s="147">
        <f>E32</f>
        <v>2310</v>
      </c>
      <c r="F33" s="25"/>
      <c r="G33" s="25"/>
      <c r="H33" s="60"/>
      <c r="I33" s="271"/>
    </row>
    <row r="34" spans="1:9" ht="21.75" customHeight="1" x14ac:dyDescent="0.25">
      <c r="A34" s="245" t="s">
        <v>36</v>
      </c>
      <c r="B34" s="24" t="s">
        <v>8</v>
      </c>
      <c r="C34" s="16" t="s">
        <v>9</v>
      </c>
      <c r="D34" s="130">
        <v>1800</v>
      </c>
      <c r="E34" s="25"/>
      <c r="F34" s="25"/>
      <c r="G34" s="25"/>
      <c r="H34" s="26"/>
      <c r="I34" s="271"/>
    </row>
    <row r="35" spans="1:9" ht="21.75" customHeight="1" x14ac:dyDescent="0.25">
      <c r="A35" s="245"/>
      <c r="B35" s="24" t="s">
        <v>99</v>
      </c>
      <c r="C35" s="16" t="s">
        <v>14</v>
      </c>
      <c r="D35" s="130">
        <v>0.77</v>
      </c>
      <c r="E35" s="25"/>
      <c r="F35" s="25"/>
      <c r="G35" s="25"/>
      <c r="H35" s="26"/>
      <c r="I35" s="271"/>
    </row>
    <row r="36" spans="1:9" x14ac:dyDescent="0.25">
      <c r="A36" s="245"/>
      <c r="B36" s="24" t="s">
        <v>12</v>
      </c>
      <c r="C36" s="16" t="s">
        <v>10</v>
      </c>
      <c r="D36" s="141">
        <f>0.77*D34</f>
        <v>1386</v>
      </c>
      <c r="E36" s="25"/>
      <c r="F36" s="25"/>
      <c r="G36" s="148"/>
      <c r="H36" s="26"/>
      <c r="I36" s="271"/>
    </row>
    <row r="37" spans="1:9" x14ac:dyDescent="0.25">
      <c r="A37" s="245"/>
      <c r="B37" s="24" t="s">
        <v>46</v>
      </c>
      <c r="C37" s="16" t="s">
        <v>10</v>
      </c>
      <c r="D37" s="141">
        <f>D36</f>
        <v>1386</v>
      </c>
      <c r="E37" s="25"/>
      <c r="F37" s="25"/>
      <c r="G37" s="148"/>
      <c r="H37" s="26"/>
      <c r="I37" s="271"/>
    </row>
    <row r="38" spans="1:9" x14ac:dyDescent="0.25">
      <c r="A38" s="245" t="s">
        <v>84</v>
      </c>
      <c r="B38" s="24" t="s">
        <v>8</v>
      </c>
      <c r="C38" s="16" t="s">
        <v>9</v>
      </c>
      <c r="D38" s="130"/>
      <c r="E38" s="25">
        <v>1620</v>
      </c>
      <c r="F38" s="25"/>
      <c r="G38" s="148"/>
      <c r="H38" s="26"/>
      <c r="I38" s="271"/>
    </row>
    <row r="39" spans="1:9" x14ac:dyDescent="0.25">
      <c r="A39" s="245"/>
      <c r="B39" s="24" t="s">
        <v>99</v>
      </c>
      <c r="C39" s="16" t="s">
        <v>10</v>
      </c>
      <c r="D39" s="130"/>
      <c r="E39" s="25">
        <v>0.77</v>
      </c>
      <c r="F39" s="25"/>
      <c r="G39" s="148"/>
      <c r="H39" s="26"/>
      <c r="I39" s="271"/>
    </row>
    <row r="40" spans="1:9" x14ac:dyDescent="0.25">
      <c r="A40" s="245"/>
      <c r="B40" s="24" t="s">
        <v>31</v>
      </c>
      <c r="C40" s="16" t="s">
        <v>10</v>
      </c>
      <c r="D40" s="141"/>
      <c r="E40" s="25">
        <f>0.77*E38</f>
        <v>1247.4000000000001</v>
      </c>
      <c r="F40" s="25"/>
      <c r="G40" s="148"/>
      <c r="H40" s="26"/>
      <c r="I40" s="271"/>
    </row>
    <row r="41" spans="1:9" x14ac:dyDescent="0.25">
      <c r="A41" s="245"/>
      <c r="B41" s="24" t="s">
        <v>46</v>
      </c>
      <c r="C41" s="16" t="s">
        <v>10</v>
      </c>
      <c r="D41" s="141"/>
      <c r="E41" s="25">
        <f>E40</f>
        <v>1247.4000000000001</v>
      </c>
      <c r="F41" s="25"/>
      <c r="G41" s="148"/>
      <c r="H41" s="26"/>
      <c r="I41" s="271"/>
    </row>
    <row r="42" spans="1:9" x14ac:dyDescent="0.25">
      <c r="A42" s="245" t="s">
        <v>85</v>
      </c>
      <c r="B42" s="24" t="s">
        <v>8</v>
      </c>
      <c r="C42" s="16" t="s">
        <v>9</v>
      </c>
      <c r="D42" s="130">
        <v>1620</v>
      </c>
      <c r="E42" s="27"/>
      <c r="F42" s="25"/>
      <c r="G42" s="148"/>
      <c r="H42" s="26"/>
      <c r="I42" s="271"/>
    </row>
    <row r="43" spans="1:9" x14ac:dyDescent="0.25">
      <c r="A43" s="245"/>
      <c r="B43" s="24" t="s">
        <v>99</v>
      </c>
      <c r="C43" s="16" t="s">
        <v>10</v>
      </c>
      <c r="D43" s="130">
        <v>0.77</v>
      </c>
      <c r="E43" s="27"/>
      <c r="F43" s="25"/>
      <c r="G43" s="148"/>
      <c r="H43" s="26"/>
      <c r="I43" s="271"/>
    </row>
    <row r="44" spans="1:9" x14ac:dyDescent="0.25">
      <c r="A44" s="245"/>
      <c r="B44" s="24" t="s">
        <v>31</v>
      </c>
      <c r="C44" s="16" t="s">
        <v>10</v>
      </c>
      <c r="D44" s="130">
        <f>0.77*D42</f>
        <v>1247.4000000000001</v>
      </c>
      <c r="E44" s="27"/>
      <c r="F44" s="25"/>
      <c r="G44" s="148"/>
      <c r="H44" s="26"/>
      <c r="I44" s="271"/>
    </row>
    <row r="45" spans="1:9" x14ac:dyDescent="0.25">
      <c r="A45" s="245"/>
      <c r="B45" s="24" t="s">
        <v>46</v>
      </c>
      <c r="C45" s="16" t="s">
        <v>10</v>
      </c>
      <c r="D45" s="130">
        <f>D44</f>
        <v>1247.4000000000001</v>
      </c>
      <c r="E45" s="27"/>
      <c r="F45" s="25"/>
      <c r="G45" s="148"/>
      <c r="H45" s="26"/>
      <c r="I45" s="271"/>
    </row>
    <row r="46" spans="1:9" x14ac:dyDescent="0.25">
      <c r="A46" s="245" t="s">
        <v>86</v>
      </c>
      <c r="B46" s="24" t="s">
        <v>8</v>
      </c>
      <c r="C46" s="16" t="s">
        <v>9</v>
      </c>
      <c r="D46" s="130"/>
      <c r="E46" s="25">
        <v>300</v>
      </c>
      <c r="F46" s="25"/>
      <c r="G46" s="148"/>
      <c r="H46" s="26"/>
      <c r="I46" s="271"/>
    </row>
    <row r="47" spans="1:9" x14ac:dyDescent="0.25">
      <c r="A47" s="245"/>
      <c r="B47" s="24" t="s">
        <v>99</v>
      </c>
      <c r="C47" s="16" t="s">
        <v>10</v>
      </c>
      <c r="D47" s="130"/>
      <c r="E47" s="25">
        <v>0.77</v>
      </c>
      <c r="F47" s="25"/>
      <c r="G47" s="148"/>
      <c r="H47" s="26"/>
      <c r="I47" s="271"/>
    </row>
    <row r="48" spans="1:9" x14ac:dyDescent="0.25">
      <c r="A48" s="245"/>
      <c r="B48" s="24" t="s">
        <v>31</v>
      </c>
      <c r="C48" s="16" t="s">
        <v>10</v>
      </c>
      <c r="D48" s="141"/>
      <c r="E48" s="25">
        <f>0.77*E46</f>
        <v>231</v>
      </c>
      <c r="F48" s="25"/>
      <c r="G48" s="148"/>
      <c r="H48" s="26"/>
      <c r="I48" s="271"/>
    </row>
    <row r="49" spans="1:9" x14ac:dyDescent="0.25">
      <c r="A49" s="272"/>
      <c r="B49" s="28" t="s">
        <v>46</v>
      </c>
      <c r="C49" s="29" t="s">
        <v>10</v>
      </c>
      <c r="D49" s="149"/>
      <c r="E49" s="31">
        <f>E48</f>
        <v>231</v>
      </c>
      <c r="F49" s="31"/>
      <c r="G49" s="150"/>
      <c r="H49" s="32"/>
      <c r="I49" s="271"/>
    </row>
    <row r="50" spans="1:9" ht="21.75" customHeight="1" x14ac:dyDescent="0.25">
      <c r="A50" s="276" t="s">
        <v>116</v>
      </c>
      <c r="B50" s="112" t="s">
        <v>8</v>
      </c>
      <c r="C50" s="113" t="s">
        <v>16</v>
      </c>
      <c r="D50" s="190">
        <v>1</v>
      </c>
      <c r="E50" s="25"/>
      <c r="F50" s="25"/>
      <c r="G50" s="148"/>
      <c r="H50" s="26"/>
      <c r="I50" s="77"/>
    </row>
    <row r="51" spans="1:9" ht="24" customHeight="1" x14ac:dyDescent="0.25">
      <c r="A51" s="276"/>
      <c r="B51" s="112" t="s">
        <v>31</v>
      </c>
      <c r="C51" s="113" t="s">
        <v>10</v>
      </c>
      <c r="D51" s="190">
        <v>3000</v>
      </c>
      <c r="E51" s="25"/>
      <c r="F51" s="25"/>
      <c r="G51" s="148"/>
      <c r="H51" s="26"/>
      <c r="I51" s="77"/>
    </row>
    <row r="52" spans="1:9" ht="18" customHeight="1" x14ac:dyDescent="0.25">
      <c r="A52" s="277"/>
      <c r="B52" s="114" t="s">
        <v>46</v>
      </c>
      <c r="C52" s="115" t="s">
        <v>10</v>
      </c>
      <c r="D52" s="193">
        <v>3000</v>
      </c>
      <c r="E52" s="31"/>
      <c r="F52" s="31"/>
      <c r="G52" s="150"/>
      <c r="H52" s="32"/>
      <c r="I52" s="77"/>
    </row>
    <row r="53" spans="1:9" x14ac:dyDescent="0.25">
      <c r="A53" s="245" t="s">
        <v>111</v>
      </c>
      <c r="B53" s="24" t="s">
        <v>8</v>
      </c>
      <c r="C53" s="16" t="s">
        <v>9</v>
      </c>
      <c r="D53" s="130"/>
      <c r="E53" s="25">
        <v>10000</v>
      </c>
      <c r="F53" s="25"/>
      <c r="G53" s="148"/>
      <c r="H53" s="26"/>
      <c r="I53" s="77"/>
    </row>
    <row r="54" spans="1:9" x14ac:dyDescent="0.25">
      <c r="A54" s="245"/>
      <c r="B54" s="24" t="s">
        <v>31</v>
      </c>
      <c r="C54" s="16" t="s">
        <v>10</v>
      </c>
      <c r="D54" s="141"/>
      <c r="E54" s="25">
        <f>4.8*E53</f>
        <v>48000</v>
      </c>
      <c r="F54" s="25"/>
      <c r="G54" s="148"/>
      <c r="H54" s="26"/>
      <c r="I54" s="77"/>
    </row>
    <row r="55" spans="1:9" x14ac:dyDescent="0.25">
      <c r="A55" s="272"/>
      <c r="B55" s="28" t="s">
        <v>46</v>
      </c>
      <c r="C55" s="29" t="s">
        <v>10</v>
      </c>
      <c r="D55" s="149"/>
      <c r="E55" s="31">
        <f>E54</f>
        <v>48000</v>
      </c>
      <c r="F55" s="31"/>
      <c r="G55" s="150"/>
      <c r="H55" s="32"/>
      <c r="I55" s="77"/>
    </row>
    <row r="56" spans="1:9" ht="21" customHeight="1" x14ac:dyDescent="0.25">
      <c r="A56" s="245" t="s">
        <v>112</v>
      </c>
      <c r="B56" s="24" t="s">
        <v>8</v>
      </c>
      <c r="C56" s="16" t="s">
        <v>9</v>
      </c>
      <c r="D56" s="130"/>
      <c r="E56" s="25"/>
      <c r="F56" s="25">
        <v>10000</v>
      </c>
      <c r="G56" s="148"/>
      <c r="H56" s="26"/>
      <c r="I56" s="77"/>
    </row>
    <row r="57" spans="1:9" ht="23.25" customHeight="1" x14ac:dyDescent="0.25">
      <c r="A57" s="245"/>
      <c r="B57" s="24" t="s">
        <v>31</v>
      </c>
      <c r="C57" s="16" t="s">
        <v>10</v>
      </c>
      <c r="D57" s="141"/>
      <c r="E57" s="25"/>
      <c r="F57" s="25">
        <v>48000</v>
      </c>
      <c r="G57" s="148"/>
      <c r="H57" s="26"/>
      <c r="I57" s="77"/>
    </row>
    <row r="58" spans="1:9" ht="20.25" customHeight="1" x14ac:dyDescent="0.25">
      <c r="A58" s="272"/>
      <c r="B58" s="28" t="s">
        <v>46</v>
      </c>
      <c r="C58" s="29" t="s">
        <v>10</v>
      </c>
      <c r="D58" s="149"/>
      <c r="E58" s="31"/>
      <c r="F58" s="31">
        <f>F57</f>
        <v>48000</v>
      </c>
      <c r="G58" s="150"/>
      <c r="H58" s="32"/>
      <c r="I58" s="77"/>
    </row>
    <row r="59" spans="1:9" ht="15.75" x14ac:dyDescent="0.25">
      <c r="A59" s="258" t="s">
        <v>87</v>
      </c>
      <c r="B59" s="121" t="s">
        <v>8</v>
      </c>
      <c r="C59" s="122" t="s">
        <v>9</v>
      </c>
      <c r="D59" s="190">
        <v>400</v>
      </c>
      <c r="E59" s="25"/>
      <c r="F59" s="25"/>
      <c r="G59" s="148"/>
      <c r="H59" s="26"/>
      <c r="I59" s="77"/>
    </row>
    <row r="60" spans="1:9" ht="15.75" x14ac:dyDescent="0.25">
      <c r="A60" s="258"/>
      <c r="B60" s="121" t="s">
        <v>99</v>
      </c>
      <c r="C60" s="122" t="s">
        <v>10</v>
      </c>
      <c r="D60" s="190">
        <v>0.77</v>
      </c>
      <c r="E60" s="25"/>
      <c r="F60" s="25"/>
      <c r="G60" s="148"/>
      <c r="H60" s="26"/>
      <c r="I60" s="77"/>
    </row>
    <row r="61" spans="1:9" ht="15.75" x14ac:dyDescent="0.25">
      <c r="A61" s="258"/>
      <c r="B61" s="121" t="s">
        <v>31</v>
      </c>
      <c r="C61" s="122" t="s">
        <v>10</v>
      </c>
      <c r="D61" s="190">
        <f>0.77*D59</f>
        <v>308</v>
      </c>
      <c r="E61" s="27"/>
      <c r="F61" s="25"/>
      <c r="G61" s="148"/>
      <c r="H61" s="26"/>
      <c r="I61" s="77"/>
    </row>
    <row r="62" spans="1:9" ht="15.75" x14ac:dyDescent="0.25">
      <c r="A62" s="259"/>
      <c r="B62" s="123" t="s">
        <v>46</v>
      </c>
      <c r="C62" s="124" t="s">
        <v>10</v>
      </c>
      <c r="D62" s="193">
        <f>D61</f>
        <v>308</v>
      </c>
      <c r="E62" s="40"/>
      <c r="F62" s="31"/>
      <c r="G62" s="150"/>
      <c r="H62" s="32"/>
      <c r="I62" s="77"/>
    </row>
    <row r="63" spans="1:9" x14ac:dyDescent="0.25">
      <c r="A63" s="245" t="s">
        <v>88</v>
      </c>
      <c r="B63" s="24" t="s">
        <v>8</v>
      </c>
      <c r="C63" s="16" t="s">
        <v>9</v>
      </c>
      <c r="D63" s="130"/>
      <c r="E63" s="25">
        <v>2835</v>
      </c>
      <c r="F63" s="25"/>
      <c r="G63" s="148"/>
      <c r="H63" s="26"/>
      <c r="I63" s="77"/>
    </row>
    <row r="64" spans="1:9" x14ac:dyDescent="0.25">
      <c r="A64" s="245"/>
      <c r="B64" s="24" t="s">
        <v>99</v>
      </c>
      <c r="C64" s="16" t="s">
        <v>14</v>
      </c>
      <c r="D64" s="130"/>
      <c r="E64" s="25">
        <v>0.77</v>
      </c>
      <c r="F64" s="25"/>
      <c r="G64" s="148"/>
      <c r="H64" s="26"/>
      <c r="I64" s="77"/>
    </row>
    <row r="65" spans="1:13" x14ac:dyDescent="0.25">
      <c r="A65" s="245"/>
      <c r="B65" s="24" t="s">
        <v>31</v>
      </c>
      <c r="C65" s="16" t="s">
        <v>10</v>
      </c>
      <c r="D65" s="130"/>
      <c r="E65" s="84">
        <f>0.77*E63</f>
        <v>2183</v>
      </c>
      <c r="F65" s="25"/>
      <c r="G65" s="148"/>
      <c r="H65" s="26"/>
      <c r="I65" s="77"/>
    </row>
    <row r="66" spans="1:13" x14ac:dyDescent="0.25">
      <c r="A66" s="272"/>
      <c r="B66" s="28" t="s">
        <v>46</v>
      </c>
      <c r="C66" s="29" t="s">
        <v>10</v>
      </c>
      <c r="D66" s="151"/>
      <c r="E66" s="120">
        <f>E65</f>
        <v>2183</v>
      </c>
      <c r="F66" s="31"/>
      <c r="G66" s="150"/>
      <c r="H66" s="32"/>
      <c r="I66" s="77"/>
    </row>
    <row r="67" spans="1:13" ht="15.75" x14ac:dyDescent="0.25">
      <c r="A67" s="290" t="s">
        <v>123</v>
      </c>
      <c r="B67" s="121" t="s">
        <v>8</v>
      </c>
      <c r="C67" s="122" t="s">
        <v>9</v>
      </c>
      <c r="D67" s="190">
        <v>2405</v>
      </c>
      <c r="E67" s="27"/>
      <c r="F67" s="25"/>
      <c r="G67" s="148"/>
      <c r="H67" s="26"/>
      <c r="I67" s="77"/>
    </row>
    <row r="68" spans="1:13" ht="15.75" x14ac:dyDescent="0.25">
      <c r="A68" s="290"/>
      <c r="B68" s="121" t="s">
        <v>99</v>
      </c>
      <c r="C68" s="122" t="s">
        <v>14</v>
      </c>
      <c r="D68" s="190">
        <v>0.77</v>
      </c>
      <c r="E68" s="27"/>
      <c r="F68" s="25"/>
      <c r="G68" s="148"/>
      <c r="H68" s="26"/>
      <c r="I68" s="77"/>
    </row>
    <row r="69" spans="1:13" ht="15.75" x14ac:dyDescent="0.25">
      <c r="A69" s="290"/>
      <c r="B69" s="121" t="s">
        <v>31</v>
      </c>
      <c r="C69" s="122" t="s">
        <v>10</v>
      </c>
      <c r="D69" s="191">
        <v>1852</v>
      </c>
      <c r="E69" s="27"/>
      <c r="F69" s="25"/>
      <c r="G69" s="148"/>
      <c r="H69" s="26"/>
      <c r="I69" s="77"/>
    </row>
    <row r="70" spans="1:13" ht="15.75" x14ac:dyDescent="0.25">
      <c r="A70" s="290"/>
      <c r="B70" s="121" t="s">
        <v>46</v>
      </c>
      <c r="C70" s="122" t="s">
        <v>10</v>
      </c>
      <c r="D70" s="191">
        <f>D69</f>
        <v>1852</v>
      </c>
      <c r="E70" s="27"/>
      <c r="F70" s="25"/>
      <c r="G70" s="148"/>
      <c r="H70" s="26"/>
      <c r="I70" s="77"/>
    </row>
    <row r="71" spans="1:13" ht="20.25" customHeight="1" x14ac:dyDescent="0.25">
      <c r="A71" s="291" t="s">
        <v>124</v>
      </c>
      <c r="B71" s="125" t="s">
        <v>8</v>
      </c>
      <c r="C71" s="126" t="s">
        <v>9</v>
      </c>
      <c r="D71" s="192">
        <v>2466</v>
      </c>
      <c r="E71" s="39"/>
      <c r="F71" s="145"/>
      <c r="G71" s="145"/>
      <c r="H71" s="23"/>
      <c r="I71" s="77"/>
    </row>
    <row r="72" spans="1:13" ht="20.25" customHeight="1" x14ac:dyDescent="0.25">
      <c r="A72" s="258"/>
      <c r="B72" s="121" t="s">
        <v>31</v>
      </c>
      <c r="C72" s="122" t="s">
        <v>10</v>
      </c>
      <c r="D72" s="190">
        <v>4233.5</v>
      </c>
      <c r="E72" s="27"/>
      <c r="F72" s="146"/>
      <c r="G72" s="146"/>
      <c r="H72" s="86"/>
      <c r="I72" s="77"/>
    </row>
    <row r="73" spans="1:13" ht="20.25" customHeight="1" thickBot="1" x14ac:dyDescent="0.3">
      <c r="A73" s="258"/>
      <c r="B73" s="121" t="s">
        <v>46</v>
      </c>
      <c r="C73" s="122" t="s">
        <v>10</v>
      </c>
      <c r="D73" s="190">
        <f>D72</f>
        <v>4233.5</v>
      </c>
      <c r="E73" s="27"/>
      <c r="F73" s="146"/>
      <c r="G73" s="146"/>
      <c r="H73" s="26"/>
      <c r="I73" s="77"/>
    </row>
    <row r="74" spans="1:13" ht="15.75" customHeight="1" x14ac:dyDescent="0.25">
      <c r="A74" s="292" t="s">
        <v>26</v>
      </c>
      <c r="B74" s="34" t="s">
        <v>8</v>
      </c>
      <c r="C74" s="34" t="s">
        <v>9</v>
      </c>
      <c r="D74" s="128">
        <f>D81</f>
        <v>200</v>
      </c>
      <c r="E74" s="22"/>
      <c r="F74" s="33">
        <f>F77+F85</f>
        <v>352</v>
      </c>
      <c r="G74" s="33">
        <f>SUM(D74:F74)</f>
        <v>552</v>
      </c>
      <c r="H74" s="108"/>
      <c r="I74" s="216" t="s">
        <v>47</v>
      </c>
      <c r="J74" s="35"/>
      <c r="K74" s="35"/>
      <c r="L74" s="35"/>
      <c r="M74" s="35"/>
    </row>
    <row r="75" spans="1:13" ht="20.25" customHeight="1" x14ac:dyDescent="0.25">
      <c r="A75" s="258"/>
      <c r="B75" s="24" t="s">
        <v>31</v>
      </c>
      <c r="C75" s="24" t="s">
        <v>14</v>
      </c>
      <c r="D75" s="130">
        <f>D83</f>
        <v>154</v>
      </c>
      <c r="E75" s="25"/>
      <c r="F75" s="83">
        <f>F79+F87</f>
        <v>271</v>
      </c>
      <c r="G75" s="83">
        <f>SUM(D75:F75)</f>
        <v>425</v>
      </c>
      <c r="H75" s="109"/>
      <c r="I75" s="217"/>
      <c r="J75" s="35"/>
      <c r="K75" s="35"/>
      <c r="L75" s="35"/>
      <c r="M75" s="35"/>
    </row>
    <row r="76" spans="1:13" ht="20.25" customHeight="1" thickBot="1" x14ac:dyDescent="0.3">
      <c r="A76" s="293"/>
      <c r="B76" s="54" t="s">
        <v>46</v>
      </c>
      <c r="C76" s="54" t="s">
        <v>10</v>
      </c>
      <c r="D76" s="152">
        <f>D84</f>
        <v>154</v>
      </c>
      <c r="E76" s="30"/>
      <c r="F76" s="153">
        <f>F80+F88</f>
        <v>271</v>
      </c>
      <c r="G76" s="153">
        <f>G75</f>
        <v>425</v>
      </c>
      <c r="H76" s="110"/>
      <c r="I76" s="217"/>
      <c r="J76" s="35"/>
      <c r="K76" s="35"/>
      <c r="L76" s="35"/>
      <c r="M76" s="35"/>
    </row>
    <row r="77" spans="1:13" ht="18.75" customHeight="1" x14ac:dyDescent="0.25">
      <c r="A77" s="238" t="s">
        <v>94</v>
      </c>
      <c r="B77" s="19" t="s">
        <v>8</v>
      </c>
      <c r="C77" s="20" t="s">
        <v>9</v>
      </c>
      <c r="D77" s="129"/>
      <c r="E77" s="39"/>
      <c r="F77" s="22">
        <v>100</v>
      </c>
      <c r="G77" s="22"/>
      <c r="H77" s="71"/>
      <c r="I77" s="217"/>
      <c r="J77" s="35"/>
      <c r="K77" s="35"/>
      <c r="L77" s="35"/>
      <c r="M77" s="35"/>
    </row>
    <row r="78" spans="1:13" ht="18.75" customHeight="1" x14ac:dyDescent="0.25">
      <c r="A78" s="238"/>
      <c r="B78" s="19" t="s">
        <v>99</v>
      </c>
      <c r="C78" s="20" t="s">
        <v>14</v>
      </c>
      <c r="D78" s="129"/>
      <c r="E78" s="39"/>
      <c r="F78" s="22">
        <v>1.1000000000000001</v>
      </c>
      <c r="G78" s="22"/>
      <c r="H78" s="71"/>
      <c r="I78" s="217"/>
      <c r="J78" s="35"/>
      <c r="K78" s="35"/>
      <c r="L78" s="35"/>
      <c r="M78" s="35"/>
    </row>
    <row r="79" spans="1:13" ht="21" customHeight="1" x14ac:dyDescent="0.25">
      <c r="A79" s="239"/>
      <c r="B79" s="24" t="s">
        <v>12</v>
      </c>
      <c r="C79" s="16" t="s">
        <v>10</v>
      </c>
      <c r="D79" s="141"/>
      <c r="E79" s="27"/>
      <c r="F79" s="25">
        <f>1.1*F77</f>
        <v>110</v>
      </c>
      <c r="G79" s="25"/>
      <c r="H79" s="72"/>
      <c r="I79" s="217"/>
      <c r="J79" s="35"/>
      <c r="K79" s="35"/>
      <c r="L79" s="35"/>
      <c r="M79" s="35"/>
    </row>
    <row r="80" spans="1:13" ht="20.25" customHeight="1" x14ac:dyDescent="0.25">
      <c r="A80" s="289"/>
      <c r="B80" s="28" t="s">
        <v>62</v>
      </c>
      <c r="C80" s="29" t="s">
        <v>10</v>
      </c>
      <c r="D80" s="149"/>
      <c r="E80" s="27"/>
      <c r="F80" s="31">
        <f>F79</f>
        <v>110</v>
      </c>
      <c r="G80" s="31"/>
      <c r="H80" s="72"/>
      <c r="I80" s="217"/>
      <c r="J80" s="35"/>
      <c r="K80" s="35"/>
      <c r="L80" s="35"/>
      <c r="M80" s="35"/>
    </row>
    <row r="81" spans="1:13" ht="18.75" customHeight="1" x14ac:dyDescent="0.25">
      <c r="A81" s="239" t="s">
        <v>95</v>
      </c>
      <c r="B81" s="24" t="s">
        <v>8</v>
      </c>
      <c r="C81" s="16" t="s">
        <v>9</v>
      </c>
      <c r="D81" s="130">
        <v>200</v>
      </c>
      <c r="E81" s="27"/>
      <c r="F81" s="25"/>
      <c r="G81" s="25"/>
      <c r="H81" s="72"/>
      <c r="I81" s="217"/>
      <c r="J81" s="35"/>
      <c r="K81" s="188"/>
      <c r="L81" s="35"/>
      <c r="M81" s="35"/>
    </row>
    <row r="82" spans="1:13" ht="18.75" customHeight="1" x14ac:dyDescent="0.25">
      <c r="A82" s="239"/>
      <c r="B82" s="24" t="s">
        <v>99</v>
      </c>
      <c r="C82" s="16" t="s">
        <v>14</v>
      </c>
      <c r="D82" s="130">
        <v>0.77</v>
      </c>
      <c r="E82" s="27"/>
      <c r="F82" s="25"/>
      <c r="G82" s="25"/>
      <c r="H82" s="72"/>
      <c r="I82" s="217"/>
      <c r="J82" s="35"/>
      <c r="K82" s="35"/>
      <c r="L82" s="35"/>
      <c r="M82" s="35"/>
    </row>
    <row r="83" spans="1:13" ht="21" customHeight="1" x14ac:dyDescent="0.25">
      <c r="A83" s="239"/>
      <c r="B83" s="24" t="s">
        <v>12</v>
      </c>
      <c r="C83" s="16" t="s">
        <v>10</v>
      </c>
      <c r="D83" s="141">
        <f>0.77*D81</f>
        <v>154</v>
      </c>
      <c r="E83" s="27"/>
      <c r="F83" s="83"/>
      <c r="G83" s="25"/>
      <c r="H83" s="72"/>
      <c r="I83" s="217"/>
      <c r="J83" s="35"/>
      <c r="K83" s="35"/>
      <c r="L83" s="35"/>
      <c r="M83" s="35"/>
    </row>
    <row r="84" spans="1:13" ht="20.25" customHeight="1" x14ac:dyDescent="0.25">
      <c r="A84" s="289"/>
      <c r="B84" s="28" t="s">
        <v>62</v>
      </c>
      <c r="C84" s="29" t="s">
        <v>10</v>
      </c>
      <c r="D84" s="149">
        <f>D83</f>
        <v>154</v>
      </c>
      <c r="E84" s="27"/>
      <c r="F84" s="82"/>
      <c r="G84" s="31"/>
      <c r="H84" s="111"/>
      <c r="I84" s="217"/>
      <c r="J84" s="35"/>
      <c r="K84" s="35"/>
      <c r="L84" s="35"/>
      <c r="M84" s="35"/>
    </row>
    <row r="85" spans="1:13" ht="18.75" customHeight="1" x14ac:dyDescent="0.25">
      <c r="A85" s="239" t="s">
        <v>96</v>
      </c>
      <c r="B85" s="24" t="s">
        <v>8</v>
      </c>
      <c r="C85" s="16" t="s">
        <v>9</v>
      </c>
      <c r="D85" s="130"/>
      <c r="E85" s="27"/>
      <c r="F85" s="25">
        <v>252</v>
      </c>
      <c r="G85" s="25"/>
      <c r="H85" s="25"/>
      <c r="I85" s="217"/>
      <c r="J85" s="35"/>
      <c r="K85" s="35"/>
      <c r="L85" s="35"/>
      <c r="M85" s="35"/>
    </row>
    <row r="86" spans="1:13" ht="18.75" customHeight="1" x14ac:dyDescent="0.25">
      <c r="A86" s="239"/>
      <c r="B86" s="24" t="s">
        <v>99</v>
      </c>
      <c r="C86" s="16" t="s">
        <v>14</v>
      </c>
      <c r="D86" s="130"/>
      <c r="E86" s="27"/>
      <c r="F86" s="25">
        <v>0.64</v>
      </c>
      <c r="G86" s="25"/>
      <c r="H86" s="25"/>
      <c r="I86" s="217"/>
      <c r="J86" s="35"/>
      <c r="K86" s="35"/>
      <c r="L86" s="35"/>
      <c r="M86" s="35"/>
    </row>
    <row r="87" spans="1:13" ht="21" customHeight="1" x14ac:dyDescent="0.25">
      <c r="A87" s="239"/>
      <c r="B87" s="24" t="s">
        <v>12</v>
      </c>
      <c r="C87" s="16" t="s">
        <v>10</v>
      </c>
      <c r="D87" s="141"/>
      <c r="E87" s="27"/>
      <c r="F87" s="83">
        <f>0.64*F85</f>
        <v>161</v>
      </c>
      <c r="G87" s="25"/>
      <c r="H87" s="25"/>
      <c r="I87" s="217"/>
      <c r="J87" s="35"/>
      <c r="K87" s="35"/>
      <c r="L87" s="35"/>
      <c r="M87" s="35"/>
    </row>
    <row r="88" spans="1:13" ht="20.25" customHeight="1" x14ac:dyDescent="0.25">
      <c r="A88" s="239"/>
      <c r="B88" s="24" t="s">
        <v>62</v>
      </c>
      <c r="C88" s="16" t="s">
        <v>10</v>
      </c>
      <c r="D88" s="141"/>
      <c r="E88" s="27"/>
      <c r="F88" s="83">
        <f>F87</f>
        <v>161</v>
      </c>
      <c r="G88" s="25"/>
      <c r="H88" s="25"/>
      <c r="I88" s="217"/>
      <c r="J88" s="35"/>
      <c r="K88" s="35"/>
      <c r="L88" s="35"/>
      <c r="M88" s="35"/>
    </row>
    <row r="89" spans="1:13" ht="21.75" customHeight="1" x14ac:dyDescent="0.25">
      <c r="A89" s="294" t="s">
        <v>125</v>
      </c>
      <c r="B89" s="184" t="s">
        <v>8</v>
      </c>
      <c r="C89" s="185" t="s">
        <v>9</v>
      </c>
      <c r="D89" s="189">
        <v>105</v>
      </c>
      <c r="E89" s="186"/>
      <c r="F89" s="185"/>
      <c r="G89" s="185"/>
      <c r="H89" s="25"/>
      <c r="I89" s="218" t="s">
        <v>126</v>
      </c>
    </row>
    <row r="90" spans="1:13" ht="27.75" customHeight="1" x14ac:dyDescent="0.25">
      <c r="A90" s="295"/>
      <c r="B90" s="187" t="s">
        <v>31</v>
      </c>
      <c r="C90" s="185" t="s">
        <v>10</v>
      </c>
      <c r="D90" s="189">
        <v>300</v>
      </c>
      <c r="E90" s="186"/>
      <c r="F90" s="185"/>
      <c r="G90" s="185">
        <f>SUM(D90:F90)</f>
        <v>300</v>
      </c>
      <c r="H90" s="25"/>
      <c r="I90" s="219"/>
    </row>
    <row r="91" spans="1:13" ht="39.75" customHeight="1" x14ac:dyDescent="0.25">
      <c r="A91" s="296"/>
      <c r="B91" s="187" t="s">
        <v>62</v>
      </c>
      <c r="C91" s="185" t="s">
        <v>10</v>
      </c>
      <c r="D91" s="189">
        <v>300</v>
      </c>
      <c r="E91" s="186"/>
      <c r="F91" s="185"/>
      <c r="G91" s="185">
        <f>SUM(D91:F91)</f>
        <v>300</v>
      </c>
      <c r="H91" s="25"/>
      <c r="I91" s="220"/>
    </row>
    <row r="92" spans="1:13" ht="21" customHeight="1" x14ac:dyDescent="0.25">
      <c r="A92" s="290" t="s">
        <v>27</v>
      </c>
      <c r="B92" s="24" t="s">
        <v>8</v>
      </c>
      <c r="C92" s="24" t="s">
        <v>9</v>
      </c>
      <c r="D92" s="130">
        <f>D95+D115+D118+D121+D125+D129</f>
        <v>4140</v>
      </c>
      <c r="E92" s="25">
        <f>E99+E103+D111+E133+E149+E153+E157+E161</f>
        <v>5578</v>
      </c>
      <c r="F92" s="25">
        <f>F107+F137+F141+F145+F165+F169+F173+F177+F181+F185</f>
        <v>7804</v>
      </c>
      <c r="G92" s="25">
        <f>SUM(D92:F92)</f>
        <v>17522</v>
      </c>
      <c r="H92" s="24"/>
      <c r="I92" s="251" t="s">
        <v>71</v>
      </c>
    </row>
    <row r="93" spans="1:13" ht="15.75" customHeight="1" x14ac:dyDescent="0.25">
      <c r="A93" s="290"/>
      <c r="B93" s="70" t="s">
        <v>15</v>
      </c>
      <c r="C93" s="70" t="s">
        <v>10</v>
      </c>
      <c r="D93" s="154">
        <f>D97+D113+D116+D119+D123+D127+D131</f>
        <v>6408</v>
      </c>
      <c r="E93" s="155">
        <f>E101+E105+D113+E135+E151+E155+E159+E163</f>
        <v>5508</v>
      </c>
      <c r="F93" s="156">
        <f>F109+F139+F143+F147+F167+F171+F175+F179+F183+F187</f>
        <v>8728.7999999999993</v>
      </c>
      <c r="G93" s="157">
        <f>SUM(D93:F93)</f>
        <v>20645</v>
      </c>
      <c r="H93" s="24"/>
      <c r="I93" s="251"/>
    </row>
    <row r="94" spans="1:13" ht="20.25" customHeight="1" x14ac:dyDescent="0.25">
      <c r="A94" s="290"/>
      <c r="B94" s="70" t="s">
        <v>46</v>
      </c>
      <c r="C94" s="70" t="s">
        <v>10</v>
      </c>
      <c r="D94" s="154">
        <f>D98+D113+D117+D120+D124+D128+D132</f>
        <v>6408</v>
      </c>
      <c r="E94" s="156">
        <f>E102+E106+D114+E136+E152+E156+E160+E164</f>
        <v>5508</v>
      </c>
      <c r="F94" s="156">
        <f>F110+F140+F144+F148+F168+F172+F176+F180+F184+F188</f>
        <v>8728.7999999999993</v>
      </c>
      <c r="G94" s="157">
        <f>SUM(D94:F94)</f>
        <v>20645</v>
      </c>
      <c r="H94" s="24"/>
      <c r="I94" s="251"/>
    </row>
    <row r="95" spans="1:13" ht="24.75" customHeight="1" x14ac:dyDescent="0.25">
      <c r="A95" s="243" t="s">
        <v>39</v>
      </c>
      <c r="B95" s="19" t="s">
        <v>8</v>
      </c>
      <c r="C95" s="116" t="s">
        <v>9</v>
      </c>
      <c r="D95" s="132">
        <v>720</v>
      </c>
      <c r="E95" s="39"/>
      <c r="F95" s="39"/>
      <c r="G95" s="39"/>
      <c r="H95" s="71"/>
      <c r="I95" s="217"/>
    </row>
    <row r="96" spans="1:13" ht="24.75" customHeight="1" x14ac:dyDescent="0.25">
      <c r="A96" s="243"/>
      <c r="B96" s="19" t="s">
        <v>99</v>
      </c>
      <c r="C96" s="116" t="s">
        <v>10</v>
      </c>
      <c r="D96" s="132">
        <v>1.2</v>
      </c>
      <c r="E96" s="39"/>
      <c r="F96" s="39"/>
      <c r="G96" s="39"/>
      <c r="H96" s="71"/>
      <c r="I96" s="217"/>
    </row>
    <row r="97" spans="1:9" ht="15.75" customHeight="1" x14ac:dyDescent="0.25">
      <c r="A97" s="244"/>
      <c r="B97" s="24" t="s">
        <v>12</v>
      </c>
      <c r="C97" s="70" t="s">
        <v>10</v>
      </c>
      <c r="D97" s="131">
        <f>1.2*D95</f>
        <v>864</v>
      </c>
      <c r="E97" s="27"/>
      <c r="F97" s="27"/>
      <c r="G97" s="27"/>
      <c r="H97" s="72"/>
      <c r="I97" s="217"/>
    </row>
    <row r="98" spans="1:9" ht="17.25" customHeight="1" x14ac:dyDescent="0.25">
      <c r="A98" s="244"/>
      <c r="B98" s="70" t="s">
        <v>46</v>
      </c>
      <c r="C98" s="70" t="s">
        <v>10</v>
      </c>
      <c r="D98" s="131">
        <v>864</v>
      </c>
      <c r="E98" s="27"/>
      <c r="F98" s="27"/>
      <c r="G98" s="27"/>
      <c r="H98" s="72"/>
      <c r="I98" s="217"/>
    </row>
    <row r="99" spans="1:9" ht="24.75" customHeight="1" x14ac:dyDescent="0.25">
      <c r="A99" s="208" t="s">
        <v>40</v>
      </c>
      <c r="B99" s="24" t="s">
        <v>8</v>
      </c>
      <c r="C99" s="70" t="s">
        <v>9</v>
      </c>
      <c r="D99" s="131"/>
      <c r="E99" s="27">
        <v>1620</v>
      </c>
      <c r="F99" s="27"/>
      <c r="G99" s="27"/>
      <c r="H99" s="72"/>
      <c r="I99" s="217"/>
    </row>
    <row r="100" spans="1:9" ht="23.25" customHeight="1" x14ac:dyDescent="0.25">
      <c r="A100" s="208"/>
      <c r="B100" s="24" t="s">
        <v>99</v>
      </c>
      <c r="C100" s="70" t="s">
        <v>14</v>
      </c>
      <c r="D100" s="131"/>
      <c r="E100" s="27">
        <v>1.2</v>
      </c>
      <c r="F100" s="27"/>
      <c r="G100" s="27"/>
      <c r="H100" s="72"/>
      <c r="I100" s="217"/>
    </row>
    <row r="101" spans="1:9" ht="28.5" customHeight="1" x14ac:dyDescent="0.25">
      <c r="A101" s="208"/>
      <c r="B101" s="24" t="s">
        <v>12</v>
      </c>
      <c r="C101" s="70" t="s">
        <v>10</v>
      </c>
      <c r="D101" s="131"/>
      <c r="E101" s="27">
        <f>1.2*E99</f>
        <v>1944</v>
      </c>
      <c r="F101" s="27"/>
      <c r="G101" s="27"/>
      <c r="H101" s="72"/>
      <c r="I101" s="217"/>
    </row>
    <row r="102" spans="1:9" ht="33" customHeight="1" x14ac:dyDescent="0.25">
      <c r="A102" s="208"/>
      <c r="B102" s="70" t="s">
        <v>46</v>
      </c>
      <c r="C102" s="70" t="s">
        <v>10</v>
      </c>
      <c r="D102" s="131"/>
      <c r="E102" s="27">
        <v>1944</v>
      </c>
      <c r="F102" s="27"/>
      <c r="G102" s="27"/>
      <c r="H102" s="72"/>
      <c r="I102" s="217"/>
    </row>
    <row r="103" spans="1:9" ht="18.75" customHeight="1" x14ac:dyDescent="0.25">
      <c r="A103" s="208" t="s">
        <v>72</v>
      </c>
      <c r="B103" s="24" t="s">
        <v>8</v>
      </c>
      <c r="C103" s="70" t="s">
        <v>9</v>
      </c>
      <c r="D103" s="131"/>
      <c r="E103" s="27">
        <v>300</v>
      </c>
      <c r="F103" s="27"/>
      <c r="G103" s="27"/>
      <c r="H103" s="72"/>
      <c r="I103" s="217"/>
    </row>
    <row r="104" spans="1:9" ht="18.75" customHeight="1" x14ac:dyDescent="0.25">
      <c r="A104" s="208"/>
      <c r="B104" s="24" t="s">
        <v>99</v>
      </c>
      <c r="C104" s="70" t="s">
        <v>14</v>
      </c>
      <c r="D104" s="131"/>
      <c r="E104" s="27">
        <v>1.2</v>
      </c>
      <c r="F104" s="27"/>
      <c r="G104" s="27"/>
      <c r="H104" s="72"/>
      <c r="I104" s="217"/>
    </row>
    <row r="105" spans="1:9" ht="18" customHeight="1" x14ac:dyDescent="0.25">
      <c r="A105" s="208"/>
      <c r="B105" s="24" t="s">
        <v>12</v>
      </c>
      <c r="C105" s="70" t="s">
        <v>10</v>
      </c>
      <c r="D105" s="131"/>
      <c r="E105" s="27">
        <f>1.2*E103</f>
        <v>360</v>
      </c>
      <c r="F105" s="27"/>
      <c r="G105" s="27"/>
      <c r="H105" s="72"/>
      <c r="I105" s="217"/>
    </row>
    <row r="106" spans="1:9" ht="17.25" customHeight="1" x14ac:dyDescent="0.25">
      <c r="A106" s="208"/>
      <c r="B106" s="70" t="s">
        <v>46</v>
      </c>
      <c r="C106" s="70" t="s">
        <v>10</v>
      </c>
      <c r="D106" s="131"/>
      <c r="E106" s="27">
        <f>E105</f>
        <v>360</v>
      </c>
      <c r="F106" s="27"/>
      <c r="G106" s="27"/>
      <c r="H106" s="72"/>
      <c r="I106" s="217"/>
    </row>
    <row r="107" spans="1:9" ht="21.75" customHeight="1" x14ac:dyDescent="0.25">
      <c r="A107" s="208" t="s">
        <v>63</v>
      </c>
      <c r="B107" s="24" t="s">
        <v>8</v>
      </c>
      <c r="C107" s="70" t="s">
        <v>9</v>
      </c>
      <c r="D107" s="131"/>
      <c r="E107" s="27"/>
      <c r="F107" s="27">
        <v>700</v>
      </c>
      <c r="G107" s="27"/>
      <c r="H107" s="72"/>
      <c r="I107" s="217"/>
    </row>
    <row r="108" spans="1:9" ht="21.75" customHeight="1" x14ac:dyDescent="0.25">
      <c r="A108" s="208"/>
      <c r="B108" s="24" t="s">
        <v>99</v>
      </c>
      <c r="C108" s="70" t="s">
        <v>14</v>
      </c>
      <c r="D108" s="131"/>
      <c r="E108" s="27"/>
      <c r="F108" s="27">
        <v>0.88</v>
      </c>
      <c r="G108" s="27"/>
      <c r="H108" s="72"/>
      <c r="I108" s="217"/>
    </row>
    <row r="109" spans="1:9" ht="19.5" customHeight="1" x14ac:dyDescent="0.25">
      <c r="A109" s="208"/>
      <c r="B109" s="24" t="s">
        <v>12</v>
      </c>
      <c r="C109" s="70" t="s">
        <v>10</v>
      </c>
      <c r="D109" s="131"/>
      <c r="E109" s="27"/>
      <c r="F109" s="27">
        <f>0.88*F107</f>
        <v>616</v>
      </c>
      <c r="G109" s="27"/>
      <c r="H109" s="72"/>
      <c r="I109" s="217"/>
    </row>
    <row r="110" spans="1:9" ht="19.5" customHeight="1" x14ac:dyDescent="0.25">
      <c r="A110" s="208"/>
      <c r="B110" s="70" t="s">
        <v>46</v>
      </c>
      <c r="C110" s="70" t="s">
        <v>10</v>
      </c>
      <c r="D110" s="131"/>
      <c r="E110" s="27"/>
      <c r="F110" s="27">
        <f>F109</f>
        <v>616</v>
      </c>
      <c r="G110" s="27"/>
      <c r="H110" s="72"/>
      <c r="I110" s="217"/>
    </row>
    <row r="111" spans="1:9" ht="16.5" customHeight="1" x14ac:dyDescent="0.25">
      <c r="A111" s="245" t="s">
        <v>30</v>
      </c>
      <c r="B111" s="24" t="s">
        <v>8</v>
      </c>
      <c r="C111" s="16" t="s">
        <v>9</v>
      </c>
      <c r="D111" s="131">
        <v>1000</v>
      </c>
      <c r="E111" s="27"/>
      <c r="F111" s="27"/>
      <c r="G111" s="27"/>
      <c r="H111" s="73"/>
      <c r="I111" s="217"/>
    </row>
    <row r="112" spans="1:9" ht="16.5" customHeight="1" x14ac:dyDescent="0.25">
      <c r="A112" s="245"/>
      <c r="B112" s="24" t="s">
        <v>99</v>
      </c>
      <c r="C112" s="16" t="s">
        <v>14</v>
      </c>
      <c r="D112" s="131">
        <v>0.77</v>
      </c>
      <c r="E112" s="27"/>
      <c r="F112" s="27"/>
      <c r="G112" s="27"/>
      <c r="H112" s="73"/>
      <c r="I112" s="217"/>
    </row>
    <row r="113" spans="1:11" ht="21" customHeight="1" x14ac:dyDescent="0.25">
      <c r="A113" s="245"/>
      <c r="B113" s="24" t="s">
        <v>12</v>
      </c>
      <c r="C113" s="16" t="s">
        <v>10</v>
      </c>
      <c r="D113" s="131">
        <f>0.77*D111</f>
        <v>770</v>
      </c>
      <c r="E113" s="27"/>
      <c r="F113" s="27"/>
      <c r="G113" s="27"/>
      <c r="H113" s="73"/>
      <c r="I113" s="217"/>
    </row>
    <row r="114" spans="1:11" ht="21" customHeight="1" x14ac:dyDescent="0.25">
      <c r="A114" s="245"/>
      <c r="B114" s="70" t="s">
        <v>46</v>
      </c>
      <c r="C114" s="70" t="s">
        <v>10</v>
      </c>
      <c r="D114" s="131">
        <f>D113</f>
        <v>770</v>
      </c>
      <c r="E114" s="27"/>
      <c r="F114" s="27"/>
      <c r="G114" s="27"/>
      <c r="H114" s="73"/>
      <c r="I114" s="217"/>
    </row>
    <row r="115" spans="1:11" ht="19.5" customHeight="1" x14ac:dyDescent="0.25">
      <c r="A115" s="242" t="s">
        <v>41</v>
      </c>
      <c r="B115" s="24" t="s">
        <v>8</v>
      </c>
      <c r="C115" s="16" t="s">
        <v>9</v>
      </c>
      <c r="D115" s="130">
        <v>350</v>
      </c>
      <c r="E115" s="25"/>
      <c r="F115" s="25"/>
      <c r="G115" s="25"/>
      <c r="H115" s="74"/>
      <c r="I115" s="217"/>
    </row>
    <row r="116" spans="1:11" ht="21" customHeight="1" x14ac:dyDescent="0.25">
      <c r="A116" s="242"/>
      <c r="B116" s="24" t="s">
        <v>12</v>
      </c>
      <c r="C116" s="16" t="s">
        <v>10</v>
      </c>
      <c r="D116" s="131">
        <v>810</v>
      </c>
      <c r="E116" s="27"/>
      <c r="F116" s="27"/>
      <c r="G116" s="25"/>
      <c r="H116" s="74" t="s">
        <v>64</v>
      </c>
      <c r="I116" s="217"/>
    </row>
    <row r="117" spans="1:11" ht="18.75" customHeight="1" x14ac:dyDescent="0.25">
      <c r="A117" s="242"/>
      <c r="B117" s="70" t="s">
        <v>46</v>
      </c>
      <c r="C117" s="70" t="s">
        <v>10</v>
      </c>
      <c r="D117" s="131">
        <v>810</v>
      </c>
      <c r="E117" s="27"/>
      <c r="F117" s="27"/>
      <c r="G117" s="25"/>
      <c r="H117" s="74"/>
      <c r="I117" s="217"/>
    </row>
    <row r="118" spans="1:11" s="199" customFormat="1" ht="22.5" customHeight="1" x14ac:dyDescent="0.25">
      <c r="A118" s="246" t="s">
        <v>38</v>
      </c>
      <c r="B118" s="194" t="s">
        <v>8</v>
      </c>
      <c r="C118" s="195" t="s">
        <v>9</v>
      </c>
      <c r="D118" s="196">
        <v>350</v>
      </c>
      <c r="E118" s="197"/>
      <c r="F118" s="197"/>
      <c r="G118" s="198"/>
      <c r="H118" s="302"/>
      <c r="I118" s="217"/>
    </row>
    <row r="119" spans="1:11" s="199" customFormat="1" ht="27" customHeight="1" x14ac:dyDescent="0.25">
      <c r="A119" s="246"/>
      <c r="B119" s="194" t="s">
        <v>31</v>
      </c>
      <c r="C119" s="195" t="s">
        <v>10</v>
      </c>
      <c r="D119" s="196">
        <v>700</v>
      </c>
      <c r="E119" s="197"/>
      <c r="F119" s="197"/>
      <c r="G119" s="198"/>
      <c r="H119" s="303"/>
      <c r="I119" s="217"/>
    </row>
    <row r="120" spans="1:11" s="199" customFormat="1" ht="27" customHeight="1" x14ac:dyDescent="0.25">
      <c r="A120" s="246"/>
      <c r="B120" s="200" t="s">
        <v>46</v>
      </c>
      <c r="C120" s="200" t="s">
        <v>10</v>
      </c>
      <c r="D120" s="196">
        <f>D119</f>
        <v>700</v>
      </c>
      <c r="E120" s="197"/>
      <c r="F120" s="197"/>
      <c r="G120" s="198"/>
      <c r="H120" s="304"/>
      <c r="I120" s="217"/>
    </row>
    <row r="121" spans="1:11" ht="18.75" customHeight="1" x14ac:dyDescent="0.25">
      <c r="A121" s="245" t="s">
        <v>50</v>
      </c>
      <c r="B121" s="24" t="s">
        <v>8</v>
      </c>
      <c r="C121" s="16" t="s">
        <v>9</v>
      </c>
      <c r="D121" s="131">
        <v>1500</v>
      </c>
      <c r="E121" s="27"/>
      <c r="F121" s="27"/>
      <c r="G121" s="25"/>
      <c r="H121" s="75"/>
      <c r="I121" s="217"/>
    </row>
    <row r="122" spans="1:11" ht="18.75" customHeight="1" x14ac:dyDescent="0.25">
      <c r="A122" s="245"/>
      <c r="B122" s="24" t="s">
        <v>99</v>
      </c>
      <c r="C122" s="16" t="s">
        <v>14</v>
      </c>
      <c r="D122" s="131">
        <v>1.2</v>
      </c>
      <c r="E122" s="27"/>
      <c r="F122" s="27"/>
      <c r="G122" s="25"/>
      <c r="H122" s="75"/>
      <c r="I122" s="217"/>
    </row>
    <row r="123" spans="1:11" ht="18.75" customHeight="1" x14ac:dyDescent="0.25">
      <c r="A123" s="245"/>
      <c r="B123" s="24" t="s">
        <v>12</v>
      </c>
      <c r="C123" s="16" t="s">
        <v>10</v>
      </c>
      <c r="D123" s="154">
        <f>1.2*D121</f>
        <v>1800</v>
      </c>
      <c r="E123" s="27"/>
      <c r="F123" s="27"/>
      <c r="G123" s="25"/>
      <c r="H123" s="75"/>
      <c r="I123" s="217"/>
      <c r="K123" s="58"/>
    </row>
    <row r="124" spans="1:11" ht="18.75" customHeight="1" x14ac:dyDescent="0.25">
      <c r="A124" s="245"/>
      <c r="B124" s="70" t="s">
        <v>46</v>
      </c>
      <c r="C124" s="70" t="s">
        <v>10</v>
      </c>
      <c r="D124" s="154">
        <v>1800</v>
      </c>
      <c r="E124" s="27"/>
      <c r="F124" s="27"/>
      <c r="G124" s="25"/>
      <c r="H124" s="75"/>
      <c r="I124" s="217"/>
      <c r="K124" s="58"/>
    </row>
    <row r="125" spans="1:11" ht="15" customHeight="1" x14ac:dyDescent="0.25">
      <c r="A125" s="245" t="s">
        <v>51</v>
      </c>
      <c r="B125" s="24" t="s">
        <v>8</v>
      </c>
      <c r="C125" s="16" t="s">
        <v>9</v>
      </c>
      <c r="D125" s="130">
        <v>980</v>
      </c>
      <c r="E125" s="25"/>
      <c r="F125" s="25"/>
      <c r="G125" s="25"/>
      <c r="H125" s="75"/>
      <c r="I125" s="217"/>
    </row>
    <row r="126" spans="1:11" ht="15" customHeight="1" x14ac:dyDescent="0.25">
      <c r="A126" s="245"/>
      <c r="B126" s="24" t="s">
        <v>99</v>
      </c>
      <c r="C126" s="16" t="s">
        <v>14</v>
      </c>
      <c r="D126" s="130">
        <v>1.2</v>
      </c>
      <c r="E126" s="25"/>
      <c r="F126" s="25"/>
      <c r="G126" s="25"/>
      <c r="H126" s="75"/>
      <c r="I126" s="217"/>
    </row>
    <row r="127" spans="1:11" x14ac:dyDescent="0.25">
      <c r="A127" s="245"/>
      <c r="B127" s="24" t="s">
        <v>12</v>
      </c>
      <c r="C127" s="16" t="s">
        <v>10</v>
      </c>
      <c r="D127" s="141">
        <f>1.2*D125</f>
        <v>1176</v>
      </c>
      <c r="E127" s="148"/>
      <c r="F127" s="148"/>
      <c r="G127" s="148"/>
      <c r="H127" s="75"/>
      <c r="I127" s="217"/>
    </row>
    <row r="128" spans="1:11" x14ac:dyDescent="0.25">
      <c r="A128" s="245"/>
      <c r="B128" s="70" t="s">
        <v>46</v>
      </c>
      <c r="C128" s="70" t="s">
        <v>10</v>
      </c>
      <c r="D128" s="141">
        <f>D127</f>
        <v>1176</v>
      </c>
      <c r="E128" s="148"/>
      <c r="F128" s="148"/>
      <c r="G128" s="148"/>
      <c r="H128" s="75"/>
      <c r="I128" s="217"/>
    </row>
    <row r="129" spans="1:9" s="199" customFormat="1" ht="17.25" customHeight="1" x14ac:dyDescent="0.25">
      <c r="A129" s="298" t="s">
        <v>128</v>
      </c>
      <c r="B129" s="201" t="s">
        <v>8</v>
      </c>
      <c r="C129" s="202" t="s">
        <v>9</v>
      </c>
      <c r="D129" s="203">
        <v>240</v>
      </c>
      <c r="E129" s="198"/>
      <c r="F129" s="198"/>
      <c r="G129" s="198"/>
      <c r="H129" s="299" t="s">
        <v>129</v>
      </c>
      <c r="I129" s="217"/>
    </row>
    <row r="130" spans="1:9" s="199" customFormat="1" ht="17.25" customHeight="1" x14ac:dyDescent="0.25">
      <c r="A130" s="298"/>
      <c r="B130" s="201" t="s">
        <v>99</v>
      </c>
      <c r="C130" s="202" t="s">
        <v>14</v>
      </c>
      <c r="D130" s="203">
        <v>1.2</v>
      </c>
      <c r="E130" s="198"/>
      <c r="F130" s="198"/>
      <c r="G130" s="198"/>
      <c r="H130" s="300"/>
      <c r="I130" s="217"/>
    </row>
    <row r="131" spans="1:9" s="199" customFormat="1" ht="15.75" customHeight="1" x14ac:dyDescent="0.25">
      <c r="A131" s="298"/>
      <c r="B131" s="201" t="s">
        <v>12</v>
      </c>
      <c r="C131" s="202" t="s">
        <v>10</v>
      </c>
      <c r="D131" s="204">
        <f>1.2*D129</f>
        <v>288</v>
      </c>
      <c r="E131" s="205"/>
      <c r="F131" s="205"/>
      <c r="G131" s="205"/>
      <c r="H131" s="300"/>
      <c r="I131" s="217"/>
    </row>
    <row r="132" spans="1:9" s="199" customFormat="1" ht="15.75" customHeight="1" x14ac:dyDescent="0.25">
      <c r="A132" s="298"/>
      <c r="B132" s="206" t="s">
        <v>46</v>
      </c>
      <c r="C132" s="206" t="s">
        <v>10</v>
      </c>
      <c r="D132" s="204">
        <f>D131</f>
        <v>288</v>
      </c>
      <c r="E132" s="205"/>
      <c r="F132" s="205"/>
      <c r="G132" s="205"/>
      <c r="H132" s="301"/>
      <c r="I132" s="217"/>
    </row>
    <row r="133" spans="1:9" ht="22.5" customHeight="1" x14ac:dyDescent="0.25">
      <c r="A133" s="245" t="s">
        <v>97</v>
      </c>
      <c r="B133" s="24" t="s">
        <v>8</v>
      </c>
      <c r="C133" s="16" t="s">
        <v>9</v>
      </c>
      <c r="D133" s="130"/>
      <c r="E133" s="25">
        <v>200</v>
      </c>
      <c r="F133" s="25"/>
      <c r="G133" s="25"/>
      <c r="H133" s="75"/>
      <c r="I133" s="217"/>
    </row>
    <row r="134" spans="1:9" ht="22.5" customHeight="1" x14ac:dyDescent="0.25">
      <c r="A134" s="245"/>
      <c r="B134" s="24" t="s">
        <v>99</v>
      </c>
      <c r="C134" s="16" t="s">
        <v>10</v>
      </c>
      <c r="D134" s="130"/>
      <c r="E134" s="25">
        <v>1.2</v>
      </c>
      <c r="F134" s="25"/>
      <c r="G134" s="25"/>
      <c r="H134" s="75"/>
      <c r="I134" s="217"/>
    </row>
    <row r="135" spans="1:9" ht="18.75" customHeight="1" x14ac:dyDescent="0.25">
      <c r="A135" s="245"/>
      <c r="B135" s="24" t="s">
        <v>12</v>
      </c>
      <c r="C135" s="16" t="s">
        <v>10</v>
      </c>
      <c r="D135" s="141"/>
      <c r="E135" s="83">
        <f>1.2*E133</f>
        <v>240</v>
      </c>
      <c r="F135" s="148"/>
      <c r="G135" s="148"/>
      <c r="H135" s="75"/>
      <c r="I135" s="217"/>
    </row>
    <row r="136" spans="1:9" ht="18" customHeight="1" x14ac:dyDescent="0.25">
      <c r="A136" s="245"/>
      <c r="B136" s="70" t="s">
        <v>46</v>
      </c>
      <c r="C136" s="70" t="s">
        <v>10</v>
      </c>
      <c r="D136" s="141"/>
      <c r="E136" s="83">
        <f>E135</f>
        <v>240</v>
      </c>
      <c r="F136" s="148"/>
      <c r="G136" s="148"/>
      <c r="H136" s="75"/>
      <c r="I136" s="217"/>
    </row>
    <row r="137" spans="1:9" ht="24.75" customHeight="1" x14ac:dyDescent="0.25">
      <c r="A137" s="244" t="s">
        <v>52</v>
      </c>
      <c r="B137" s="24" t="s">
        <v>8</v>
      </c>
      <c r="C137" s="70" t="s">
        <v>9</v>
      </c>
      <c r="D137" s="131"/>
      <c r="E137" s="27"/>
      <c r="F137" s="27">
        <v>400</v>
      </c>
      <c r="G137" s="27"/>
      <c r="H137" s="72"/>
      <c r="I137" s="217"/>
    </row>
    <row r="138" spans="1:9" ht="24.75" customHeight="1" x14ac:dyDescent="0.25">
      <c r="A138" s="244"/>
      <c r="B138" s="24" t="s">
        <v>99</v>
      </c>
      <c r="C138" s="70" t="s">
        <v>14</v>
      </c>
      <c r="D138" s="131"/>
      <c r="E138" s="27"/>
      <c r="F138" s="27">
        <v>1.2</v>
      </c>
      <c r="G138" s="27"/>
      <c r="H138" s="72"/>
      <c r="I138" s="217"/>
    </row>
    <row r="139" spans="1:9" ht="23.25" customHeight="1" x14ac:dyDescent="0.25">
      <c r="A139" s="244"/>
      <c r="B139" s="24" t="s">
        <v>12</v>
      </c>
      <c r="C139" s="70" t="s">
        <v>10</v>
      </c>
      <c r="D139" s="131"/>
      <c r="E139" s="27"/>
      <c r="F139" s="27">
        <f>1.2*F137</f>
        <v>480</v>
      </c>
      <c r="G139" s="27"/>
      <c r="H139" s="72"/>
      <c r="I139" s="217"/>
    </row>
    <row r="140" spans="1:9" ht="23.25" customHeight="1" x14ac:dyDescent="0.25">
      <c r="A140" s="244"/>
      <c r="B140" s="70" t="s">
        <v>46</v>
      </c>
      <c r="C140" s="70" t="s">
        <v>10</v>
      </c>
      <c r="D140" s="131"/>
      <c r="E140" s="27"/>
      <c r="F140" s="27">
        <f>F139</f>
        <v>480</v>
      </c>
      <c r="G140" s="27"/>
      <c r="H140" s="72"/>
      <c r="I140" s="217"/>
    </row>
    <row r="141" spans="1:9" ht="24.75" customHeight="1" x14ac:dyDescent="0.25">
      <c r="A141" s="244" t="s">
        <v>53</v>
      </c>
      <c r="B141" s="24" t="s">
        <v>8</v>
      </c>
      <c r="C141" s="70" t="s">
        <v>9</v>
      </c>
      <c r="D141" s="131"/>
      <c r="E141" s="27"/>
      <c r="F141" s="27">
        <v>800</v>
      </c>
      <c r="G141" s="27"/>
      <c r="H141" s="72"/>
      <c r="I141" s="217"/>
    </row>
    <row r="142" spans="1:9" ht="24.75" customHeight="1" x14ac:dyDescent="0.25">
      <c r="A142" s="244"/>
      <c r="B142" s="24" t="s">
        <v>99</v>
      </c>
      <c r="C142" s="70" t="s">
        <v>14</v>
      </c>
      <c r="D142" s="131"/>
      <c r="E142" s="27"/>
      <c r="F142" s="27">
        <v>1.2</v>
      </c>
      <c r="G142" s="27"/>
      <c r="H142" s="72"/>
      <c r="I142" s="217"/>
    </row>
    <row r="143" spans="1:9" ht="23.25" customHeight="1" x14ac:dyDescent="0.25">
      <c r="A143" s="244"/>
      <c r="B143" s="24" t="s">
        <v>12</v>
      </c>
      <c r="C143" s="70" t="s">
        <v>10</v>
      </c>
      <c r="D143" s="131"/>
      <c r="E143" s="27"/>
      <c r="F143" s="27">
        <f>1.2*F141</f>
        <v>960</v>
      </c>
      <c r="G143" s="27"/>
      <c r="H143" s="72"/>
      <c r="I143" s="217"/>
    </row>
    <row r="144" spans="1:9" ht="23.25" customHeight="1" x14ac:dyDescent="0.25">
      <c r="A144" s="244"/>
      <c r="B144" s="70" t="s">
        <v>46</v>
      </c>
      <c r="C144" s="70" t="s">
        <v>10</v>
      </c>
      <c r="D144" s="131"/>
      <c r="E144" s="27"/>
      <c r="F144" s="27">
        <f>F143</f>
        <v>960</v>
      </c>
      <c r="G144" s="27"/>
      <c r="H144" s="72"/>
      <c r="I144" s="217"/>
    </row>
    <row r="145" spans="1:9" ht="19.5" customHeight="1" x14ac:dyDescent="0.25">
      <c r="A145" s="288" t="s">
        <v>54</v>
      </c>
      <c r="B145" s="66" t="s">
        <v>8</v>
      </c>
      <c r="C145" s="67" t="s">
        <v>9</v>
      </c>
      <c r="D145" s="133"/>
      <c r="E145" s="68"/>
      <c r="F145" s="68">
        <v>980</v>
      </c>
      <c r="G145" s="68"/>
      <c r="H145" s="210"/>
      <c r="I145" s="217"/>
    </row>
    <row r="146" spans="1:9" ht="19.5" customHeight="1" x14ac:dyDescent="0.25">
      <c r="A146" s="288"/>
      <c r="B146" s="66" t="s">
        <v>99</v>
      </c>
      <c r="C146" s="67" t="s">
        <v>14</v>
      </c>
      <c r="D146" s="133"/>
      <c r="E146" s="68"/>
      <c r="F146" s="68">
        <v>1.2</v>
      </c>
      <c r="G146" s="68"/>
      <c r="H146" s="210"/>
      <c r="I146" s="217"/>
    </row>
    <row r="147" spans="1:9" ht="26.25" customHeight="1" x14ac:dyDescent="0.25">
      <c r="A147" s="288"/>
      <c r="B147" s="66" t="s">
        <v>12</v>
      </c>
      <c r="C147" s="67" t="s">
        <v>10</v>
      </c>
      <c r="D147" s="133"/>
      <c r="E147" s="68"/>
      <c r="F147" s="118">
        <f>1.2*F145</f>
        <v>1176</v>
      </c>
      <c r="G147" s="68"/>
      <c r="H147" s="210"/>
      <c r="I147" s="217"/>
    </row>
    <row r="148" spans="1:9" ht="17.25" customHeight="1" x14ac:dyDescent="0.25">
      <c r="A148" s="288"/>
      <c r="B148" s="70" t="s">
        <v>46</v>
      </c>
      <c r="C148" s="70" t="s">
        <v>10</v>
      </c>
      <c r="D148" s="133"/>
      <c r="E148" s="68"/>
      <c r="F148" s="118">
        <f>F147</f>
        <v>1176</v>
      </c>
      <c r="G148" s="68"/>
      <c r="H148" s="76"/>
      <c r="I148" s="217"/>
    </row>
    <row r="149" spans="1:9" ht="19.5" customHeight="1" x14ac:dyDescent="0.25">
      <c r="A149" s="209" t="s">
        <v>55</v>
      </c>
      <c r="B149" s="66" t="s">
        <v>8</v>
      </c>
      <c r="C149" s="67" t="s">
        <v>9</v>
      </c>
      <c r="D149" s="133"/>
      <c r="E149" s="68">
        <v>228</v>
      </c>
      <c r="F149" s="68"/>
      <c r="G149" s="68"/>
      <c r="H149" s="210"/>
      <c r="I149" s="217"/>
    </row>
    <row r="150" spans="1:9" ht="19.5" customHeight="1" x14ac:dyDescent="0.25">
      <c r="A150" s="209"/>
      <c r="B150" s="66" t="s">
        <v>99</v>
      </c>
      <c r="C150" s="67" t="s">
        <v>14</v>
      </c>
      <c r="D150" s="133"/>
      <c r="E150" s="68">
        <v>1.2</v>
      </c>
      <c r="F150" s="68"/>
      <c r="G150" s="68"/>
      <c r="H150" s="210"/>
      <c r="I150" s="217"/>
    </row>
    <row r="151" spans="1:9" ht="19.5" customHeight="1" x14ac:dyDescent="0.25">
      <c r="A151" s="209"/>
      <c r="B151" s="66" t="s">
        <v>12</v>
      </c>
      <c r="C151" s="67" t="s">
        <v>10</v>
      </c>
      <c r="D151" s="133"/>
      <c r="E151" s="118">
        <f>1.2*E149</f>
        <v>274</v>
      </c>
      <c r="F151" s="68"/>
      <c r="G151" s="68"/>
      <c r="H151" s="210"/>
      <c r="I151" s="217"/>
    </row>
    <row r="152" spans="1:9" ht="27" customHeight="1" x14ac:dyDescent="0.25">
      <c r="A152" s="209"/>
      <c r="B152" s="70" t="s">
        <v>46</v>
      </c>
      <c r="C152" s="70" t="s">
        <v>10</v>
      </c>
      <c r="D152" s="131"/>
      <c r="E152" s="84">
        <f>E151</f>
        <v>274</v>
      </c>
      <c r="F152" s="68"/>
      <c r="G152" s="68"/>
      <c r="H152" s="210"/>
      <c r="I152" s="217"/>
    </row>
    <row r="153" spans="1:9" ht="19.5" customHeight="1" x14ac:dyDescent="0.25">
      <c r="A153" s="209" t="s">
        <v>56</v>
      </c>
      <c r="B153" s="66" t="s">
        <v>8</v>
      </c>
      <c r="C153" s="67" t="s">
        <v>9</v>
      </c>
      <c r="D153" s="133"/>
      <c r="E153" s="68">
        <v>280</v>
      </c>
      <c r="F153" s="68"/>
      <c r="G153" s="68"/>
      <c r="H153" s="210"/>
      <c r="I153" s="217"/>
    </row>
    <row r="154" spans="1:9" ht="19.5" customHeight="1" x14ac:dyDescent="0.25">
      <c r="A154" s="209"/>
      <c r="B154" s="66" t="s">
        <v>99</v>
      </c>
      <c r="C154" s="67" t="s">
        <v>14</v>
      </c>
      <c r="D154" s="133"/>
      <c r="E154" s="68">
        <v>1.2</v>
      </c>
      <c r="F154" s="68"/>
      <c r="G154" s="68"/>
      <c r="H154" s="210"/>
      <c r="I154" s="217"/>
    </row>
    <row r="155" spans="1:9" ht="19.5" customHeight="1" x14ac:dyDescent="0.25">
      <c r="A155" s="209"/>
      <c r="B155" s="66" t="s">
        <v>12</v>
      </c>
      <c r="C155" s="67" t="s">
        <v>10</v>
      </c>
      <c r="D155" s="133"/>
      <c r="E155" s="68">
        <f>1.2*E153</f>
        <v>336</v>
      </c>
      <c r="F155" s="68"/>
      <c r="G155" s="68"/>
      <c r="H155" s="210"/>
      <c r="I155" s="217"/>
    </row>
    <row r="156" spans="1:9" ht="21.75" customHeight="1" x14ac:dyDescent="0.25">
      <c r="A156" s="209"/>
      <c r="B156" s="70" t="s">
        <v>46</v>
      </c>
      <c r="C156" s="70" t="s">
        <v>10</v>
      </c>
      <c r="D156" s="133"/>
      <c r="E156" s="27">
        <f>E155</f>
        <v>336</v>
      </c>
      <c r="F156" s="68"/>
      <c r="G156" s="68"/>
      <c r="H156" s="210"/>
      <c r="I156" s="217"/>
    </row>
    <row r="157" spans="1:9" ht="19.5" customHeight="1" x14ac:dyDescent="0.25">
      <c r="A157" s="209" t="s">
        <v>57</v>
      </c>
      <c r="B157" s="66" t="s">
        <v>8</v>
      </c>
      <c r="C157" s="67" t="s">
        <v>9</v>
      </c>
      <c r="D157" s="158"/>
      <c r="E157" s="68">
        <v>600</v>
      </c>
      <c r="F157" s="68"/>
      <c r="G157" s="68"/>
      <c r="H157" s="210"/>
      <c r="I157" s="217"/>
    </row>
    <row r="158" spans="1:9" ht="19.5" customHeight="1" x14ac:dyDescent="0.25">
      <c r="A158" s="209"/>
      <c r="B158" s="66" t="s">
        <v>99</v>
      </c>
      <c r="C158" s="67" t="s">
        <v>14</v>
      </c>
      <c r="D158" s="158"/>
      <c r="E158" s="68">
        <v>1.2</v>
      </c>
      <c r="F158" s="68"/>
      <c r="G158" s="68"/>
      <c r="H158" s="210"/>
      <c r="I158" s="217"/>
    </row>
    <row r="159" spans="1:9" ht="19.5" customHeight="1" x14ac:dyDescent="0.25">
      <c r="A159" s="209"/>
      <c r="B159" s="66" t="s">
        <v>12</v>
      </c>
      <c r="C159" s="67" t="s">
        <v>10</v>
      </c>
      <c r="D159" s="158"/>
      <c r="E159" s="68">
        <f>1.2*E157</f>
        <v>720</v>
      </c>
      <c r="F159" s="68"/>
      <c r="G159" s="68"/>
      <c r="H159" s="210"/>
      <c r="I159" s="217"/>
    </row>
    <row r="160" spans="1:9" ht="20.25" customHeight="1" x14ac:dyDescent="0.25">
      <c r="A160" s="209"/>
      <c r="B160" s="70" t="s">
        <v>46</v>
      </c>
      <c r="C160" s="70" t="s">
        <v>10</v>
      </c>
      <c r="D160" s="158"/>
      <c r="E160" s="27">
        <v>720</v>
      </c>
      <c r="F160" s="68"/>
      <c r="G160" s="68"/>
      <c r="H160" s="210"/>
      <c r="I160" s="217"/>
    </row>
    <row r="161" spans="1:9" ht="19.5" customHeight="1" x14ac:dyDescent="0.25">
      <c r="A161" s="209" t="s">
        <v>58</v>
      </c>
      <c r="B161" s="66" t="s">
        <v>8</v>
      </c>
      <c r="C161" s="67" t="s">
        <v>9</v>
      </c>
      <c r="D161" s="158"/>
      <c r="E161" s="68">
        <v>1350</v>
      </c>
      <c r="F161" s="68"/>
      <c r="G161" s="68"/>
      <c r="H161" s="210"/>
      <c r="I161" s="217"/>
    </row>
    <row r="162" spans="1:9" ht="19.5" customHeight="1" x14ac:dyDescent="0.25">
      <c r="A162" s="209"/>
      <c r="B162" s="66" t="s">
        <v>99</v>
      </c>
      <c r="C162" s="67" t="s">
        <v>14</v>
      </c>
      <c r="D162" s="158"/>
      <c r="E162" s="68">
        <v>0.64</v>
      </c>
      <c r="F162" s="68"/>
      <c r="G162" s="68"/>
      <c r="H162" s="210"/>
      <c r="I162" s="217"/>
    </row>
    <row r="163" spans="1:9" ht="19.5" customHeight="1" x14ac:dyDescent="0.25">
      <c r="A163" s="209"/>
      <c r="B163" s="66" t="s">
        <v>12</v>
      </c>
      <c r="C163" s="67" t="s">
        <v>10</v>
      </c>
      <c r="D163" s="158"/>
      <c r="E163" s="68">
        <f>0.64*E161</f>
        <v>864</v>
      </c>
      <c r="F163" s="68"/>
      <c r="G163" s="68"/>
      <c r="H163" s="210"/>
      <c r="I163" s="217"/>
    </row>
    <row r="164" spans="1:9" ht="27" customHeight="1" x14ac:dyDescent="0.25">
      <c r="A164" s="209"/>
      <c r="B164" s="70" t="s">
        <v>46</v>
      </c>
      <c r="C164" s="70" t="s">
        <v>10</v>
      </c>
      <c r="D164" s="158"/>
      <c r="E164" s="27">
        <f>E163</f>
        <v>864</v>
      </c>
      <c r="F164" s="68"/>
      <c r="G164" s="68"/>
      <c r="H164" s="210"/>
      <c r="I164" s="217"/>
    </row>
    <row r="165" spans="1:9" ht="19.5" customHeight="1" x14ac:dyDescent="0.25">
      <c r="A165" s="209" t="s">
        <v>59</v>
      </c>
      <c r="B165" s="66" t="s">
        <v>8</v>
      </c>
      <c r="C165" s="67" t="s">
        <v>9</v>
      </c>
      <c r="D165" s="133"/>
      <c r="E165" s="68"/>
      <c r="F165" s="68">
        <v>350</v>
      </c>
      <c r="G165" s="68"/>
      <c r="H165" s="210"/>
      <c r="I165" s="217"/>
    </row>
    <row r="166" spans="1:9" ht="19.5" customHeight="1" x14ac:dyDescent="0.25">
      <c r="A166" s="209"/>
      <c r="B166" s="66" t="s">
        <v>99</v>
      </c>
      <c r="C166" s="67" t="s">
        <v>14</v>
      </c>
      <c r="D166" s="133"/>
      <c r="E166" s="68"/>
      <c r="F166" s="68">
        <v>1.2</v>
      </c>
      <c r="G166" s="68"/>
      <c r="H166" s="210"/>
      <c r="I166" s="217"/>
    </row>
    <row r="167" spans="1:9" ht="18" customHeight="1" x14ac:dyDescent="0.25">
      <c r="A167" s="209"/>
      <c r="B167" s="66" t="s">
        <v>12</v>
      </c>
      <c r="C167" s="67" t="s">
        <v>10</v>
      </c>
      <c r="D167" s="133"/>
      <c r="E167" s="68"/>
      <c r="F167" s="68">
        <f>1.2*F165</f>
        <v>420</v>
      </c>
      <c r="G167" s="68"/>
      <c r="H167" s="210"/>
      <c r="I167" s="217"/>
    </row>
    <row r="168" spans="1:9" ht="19.5" customHeight="1" x14ac:dyDescent="0.25">
      <c r="A168" s="209"/>
      <c r="B168" s="70" t="s">
        <v>46</v>
      </c>
      <c r="C168" s="70" t="s">
        <v>10</v>
      </c>
      <c r="D168" s="133"/>
      <c r="E168" s="68"/>
      <c r="F168" s="68">
        <f>F167</f>
        <v>420</v>
      </c>
      <c r="G168" s="68"/>
      <c r="H168" s="210"/>
      <c r="I168" s="241"/>
    </row>
    <row r="169" spans="1:9" ht="19.5" customHeight="1" x14ac:dyDescent="0.25">
      <c r="A169" s="209" t="s">
        <v>60</v>
      </c>
      <c r="B169" s="66" t="s">
        <v>8</v>
      </c>
      <c r="C169" s="67" t="s">
        <v>9</v>
      </c>
      <c r="D169" s="158"/>
      <c r="E169" s="68"/>
      <c r="F169" s="68">
        <v>350</v>
      </c>
      <c r="G169" s="68"/>
      <c r="H169" s="210"/>
      <c r="I169" s="38"/>
    </row>
    <row r="170" spans="1:9" ht="19.5" customHeight="1" x14ac:dyDescent="0.25">
      <c r="A170" s="209"/>
      <c r="B170" s="66" t="s">
        <v>99</v>
      </c>
      <c r="C170" s="67" t="s">
        <v>14</v>
      </c>
      <c r="D170" s="158"/>
      <c r="E170" s="68"/>
      <c r="F170" s="68">
        <v>1.2</v>
      </c>
      <c r="G170" s="68"/>
      <c r="H170" s="210"/>
      <c r="I170" s="38"/>
    </row>
    <row r="171" spans="1:9" ht="19.5" customHeight="1" x14ac:dyDescent="0.25">
      <c r="A171" s="209"/>
      <c r="B171" s="66" t="s">
        <v>12</v>
      </c>
      <c r="C171" s="67" t="s">
        <v>10</v>
      </c>
      <c r="D171" s="158"/>
      <c r="E171" s="68"/>
      <c r="F171" s="68">
        <f>1.2*F169</f>
        <v>420</v>
      </c>
      <c r="G171" s="68"/>
      <c r="H171" s="210"/>
      <c r="I171" s="38"/>
    </row>
    <row r="172" spans="1:9" ht="18.75" customHeight="1" x14ac:dyDescent="0.25">
      <c r="A172" s="209"/>
      <c r="B172" s="70" t="s">
        <v>46</v>
      </c>
      <c r="C172" s="70" t="s">
        <v>10</v>
      </c>
      <c r="D172" s="158"/>
      <c r="E172" s="27"/>
      <c r="F172" s="68">
        <f>F171</f>
        <v>420</v>
      </c>
      <c r="G172" s="68"/>
      <c r="H172" s="210"/>
      <c r="I172" s="38"/>
    </row>
    <row r="173" spans="1:9" ht="19.5" customHeight="1" x14ac:dyDescent="0.25">
      <c r="A173" s="209" t="s">
        <v>61</v>
      </c>
      <c r="B173" s="66" t="s">
        <v>8</v>
      </c>
      <c r="C173" s="67" t="s">
        <v>9</v>
      </c>
      <c r="D173" s="158"/>
      <c r="E173" s="68"/>
      <c r="F173" s="68">
        <v>850</v>
      </c>
      <c r="G173" s="68"/>
      <c r="H173" s="210"/>
      <c r="I173" s="38"/>
    </row>
    <row r="174" spans="1:9" ht="19.5" customHeight="1" x14ac:dyDescent="0.25">
      <c r="A174" s="209"/>
      <c r="B174" s="66" t="s">
        <v>99</v>
      </c>
      <c r="C174" s="67" t="s">
        <v>14</v>
      </c>
      <c r="D174" s="158"/>
      <c r="E174" s="68"/>
      <c r="F174" s="68">
        <v>1.5</v>
      </c>
      <c r="G174" s="68"/>
      <c r="H174" s="210"/>
      <c r="I174" s="38"/>
    </row>
    <row r="175" spans="1:9" ht="19.5" customHeight="1" x14ac:dyDescent="0.25">
      <c r="A175" s="209"/>
      <c r="B175" s="66" t="s">
        <v>12</v>
      </c>
      <c r="C175" s="67" t="s">
        <v>10</v>
      </c>
      <c r="D175" s="158"/>
      <c r="E175" s="68"/>
      <c r="F175" s="68">
        <f>1.5*F173</f>
        <v>1275</v>
      </c>
      <c r="G175" s="68"/>
      <c r="H175" s="210"/>
      <c r="I175" s="38"/>
    </row>
    <row r="176" spans="1:9" ht="22.5" customHeight="1" x14ac:dyDescent="0.25">
      <c r="A176" s="211"/>
      <c r="B176" s="42" t="s">
        <v>46</v>
      </c>
      <c r="C176" s="42" t="s">
        <v>10</v>
      </c>
      <c r="D176" s="159"/>
      <c r="E176" s="40"/>
      <c r="F176" s="96">
        <f>F175</f>
        <v>1275</v>
      </c>
      <c r="G176" s="96"/>
      <c r="H176" s="212"/>
      <c r="I176" s="45"/>
    </row>
    <row r="177" spans="1:9" ht="19.5" customHeight="1" x14ac:dyDescent="0.25">
      <c r="A177" s="209" t="s">
        <v>78</v>
      </c>
      <c r="B177" s="66" t="s">
        <v>8</v>
      </c>
      <c r="C177" s="67" t="s">
        <v>9</v>
      </c>
      <c r="D177" s="158"/>
      <c r="E177" s="68"/>
      <c r="F177" s="68">
        <v>1840</v>
      </c>
      <c r="G177" s="68"/>
      <c r="H177" s="210"/>
      <c r="I177" s="38"/>
    </row>
    <row r="178" spans="1:9" ht="19.5" customHeight="1" x14ac:dyDescent="0.25">
      <c r="A178" s="209"/>
      <c r="B178" s="66" t="s">
        <v>99</v>
      </c>
      <c r="C178" s="67" t="s">
        <v>14</v>
      </c>
      <c r="D178" s="158"/>
      <c r="E178" s="68"/>
      <c r="F178" s="68">
        <v>1.2</v>
      </c>
      <c r="G178" s="68"/>
      <c r="H178" s="210"/>
      <c r="I178" s="38"/>
    </row>
    <row r="179" spans="1:9" ht="19.5" customHeight="1" x14ac:dyDescent="0.25">
      <c r="A179" s="209"/>
      <c r="B179" s="66" t="s">
        <v>12</v>
      </c>
      <c r="C179" s="67" t="s">
        <v>10</v>
      </c>
      <c r="D179" s="158"/>
      <c r="E179" s="68"/>
      <c r="F179" s="68">
        <f>1.2*F177</f>
        <v>2208</v>
      </c>
      <c r="G179" s="68"/>
      <c r="H179" s="210"/>
      <c r="I179" s="38"/>
    </row>
    <row r="180" spans="1:9" ht="18.75" customHeight="1" x14ac:dyDescent="0.25">
      <c r="A180" s="209"/>
      <c r="B180" s="70" t="s">
        <v>46</v>
      </c>
      <c r="C180" s="70" t="s">
        <v>10</v>
      </c>
      <c r="D180" s="158"/>
      <c r="E180" s="27"/>
      <c r="F180" s="68">
        <f>F179</f>
        <v>2208</v>
      </c>
      <c r="G180" s="68"/>
      <c r="H180" s="210"/>
      <c r="I180" s="38"/>
    </row>
    <row r="181" spans="1:9" ht="19.5" customHeight="1" x14ac:dyDescent="0.25">
      <c r="A181" s="209" t="s">
        <v>98</v>
      </c>
      <c r="B181" s="66" t="s">
        <v>8</v>
      </c>
      <c r="C181" s="67" t="s">
        <v>9</v>
      </c>
      <c r="D181" s="158"/>
      <c r="E181" s="68"/>
      <c r="F181" s="68">
        <v>734</v>
      </c>
      <c r="G181" s="68"/>
      <c r="H181" s="210"/>
      <c r="I181" s="38"/>
    </row>
    <row r="182" spans="1:9" ht="19.5" customHeight="1" x14ac:dyDescent="0.25">
      <c r="A182" s="209"/>
      <c r="B182" s="66" t="s">
        <v>99</v>
      </c>
      <c r="C182" s="67" t="s">
        <v>14</v>
      </c>
      <c r="D182" s="158"/>
      <c r="E182" s="68"/>
      <c r="F182" s="68">
        <v>0.64</v>
      </c>
      <c r="G182" s="68"/>
      <c r="H182" s="210"/>
      <c r="I182" s="38"/>
    </row>
    <row r="183" spans="1:9" ht="19.5" customHeight="1" x14ac:dyDescent="0.25">
      <c r="A183" s="209"/>
      <c r="B183" s="66" t="s">
        <v>12</v>
      </c>
      <c r="C183" s="67" t="s">
        <v>10</v>
      </c>
      <c r="D183" s="158"/>
      <c r="E183" s="68"/>
      <c r="F183" s="68">
        <f>0.64*F181</f>
        <v>469.76</v>
      </c>
      <c r="G183" s="68"/>
      <c r="H183" s="210"/>
      <c r="I183" s="38"/>
    </row>
    <row r="184" spans="1:9" ht="18.75" customHeight="1" x14ac:dyDescent="0.25">
      <c r="A184" s="209"/>
      <c r="B184" s="70" t="s">
        <v>46</v>
      </c>
      <c r="C184" s="70" t="s">
        <v>10</v>
      </c>
      <c r="D184" s="158"/>
      <c r="E184" s="27"/>
      <c r="F184" s="68">
        <f>F183</f>
        <v>469.76</v>
      </c>
      <c r="G184" s="68"/>
      <c r="H184" s="210"/>
      <c r="I184" s="38"/>
    </row>
    <row r="185" spans="1:9" ht="21.75" customHeight="1" x14ac:dyDescent="0.25">
      <c r="A185" s="208" t="s">
        <v>114</v>
      </c>
      <c r="B185" s="24" t="s">
        <v>8</v>
      </c>
      <c r="C185" s="70" t="s">
        <v>9</v>
      </c>
      <c r="D185" s="131"/>
      <c r="E185" s="27"/>
      <c r="F185" s="27">
        <v>800</v>
      </c>
      <c r="G185" s="27"/>
      <c r="H185" s="72"/>
      <c r="I185" s="45"/>
    </row>
    <row r="186" spans="1:9" ht="21.75" customHeight="1" x14ac:dyDescent="0.25">
      <c r="A186" s="208"/>
      <c r="B186" s="24" t="s">
        <v>99</v>
      </c>
      <c r="C186" s="70" t="s">
        <v>14</v>
      </c>
      <c r="D186" s="131"/>
      <c r="E186" s="27"/>
      <c r="F186" s="27">
        <v>0.88</v>
      </c>
      <c r="G186" s="27"/>
      <c r="H186" s="72"/>
      <c r="I186" s="45"/>
    </row>
    <row r="187" spans="1:9" ht="19.5" customHeight="1" x14ac:dyDescent="0.25">
      <c r="A187" s="208"/>
      <c r="B187" s="24" t="s">
        <v>12</v>
      </c>
      <c r="C187" s="70" t="s">
        <v>10</v>
      </c>
      <c r="D187" s="131"/>
      <c r="E187" s="27"/>
      <c r="F187" s="27">
        <f>0.88*F185</f>
        <v>704</v>
      </c>
      <c r="G187" s="27"/>
      <c r="H187" s="72"/>
      <c r="I187" s="45"/>
    </row>
    <row r="188" spans="1:9" ht="19.5" customHeight="1" thickBot="1" x14ac:dyDescent="0.3">
      <c r="A188" s="208"/>
      <c r="B188" s="70" t="s">
        <v>46</v>
      </c>
      <c r="C188" s="70" t="s">
        <v>10</v>
      </c>
      <c r="D188" s="131"/>
      <c r="E188" s="27"/>
      <c r="F188" s="27">
        <f>F187</f>
        <v>704</v>
      </c>
      <c r="G188" s="27"/>
      <c r="H188" s="72"/>
      <c r="I188" s="45"/>
    </row>
    <row r="189" spans="1:9" ht="19.5" customHeight="1" x14ac:dyDescent="0.25">
      <c r="A189" s="318" t="s">
        <v>73</v>
      </c>
      <c r="B189" s="99" t="s">
        <v>8</v>
      </c>
      <c r="C189" s="100" t="s">
        <v>9</v>
      </c>
      <c r="D189" s="134"/>
      <c r="E189" s="91">
        <f>E196</f>
        <v>1845</v>
      </c>
      <c r="F189" s="91">
        <f>F192</f>
        <v>450</v>
      </c>
      <c r="G189" s="91">
        <f>SUM(D189:F189)</f>
        <v>2295</v>
      </c>
      <c r="H189" s="231"/>
      <c r="I189" s="216"/>
    </row>
    <row r="190" spans="1:9" ht="19.5" customHeight="1" x14ac:dyDescent="0.25">
      <c r="A190" s="319"/>
      <c r="B190" s="66" t="s">
        <v>12</v>
      </c>
      <c r="C190" s="67" t="s">
        <v>10</v>
      </c>
      <c r="D190" s="136"/>
      <c r="E190" s="68">
        <f>E198</f>
        <v>1660.5</v>
      </c>
      <c r="F190" s="68">
        <f>F194</f>
        <v>585</v>
      </c>
      <c r="G190" s="68">
        <f>SUM(D190:F190)</f>
        <v>2245.5</v>
      </c>
      <c r="H190" s="210"/>
      <c r="I190" s="217"/>
    </row>
    <row r="191" spans="1:9" ht="18.75" customHeight="1" thickBot="1" x14ac:dyDescent="0.3">
      <c r="A191" s="320"/>
      <c r="B191" s="41" t="s">
        <v>46</v>
      </c>
      <c r="C191" s="41" t="s">
        <v>10</v>
      </c>
      <c r="D191" s="135"/>
      <c r="E191" s="57">
        <f>E199</f>
        <v>1660.5</v>
      </c>
      <c r="F191" s="101">
        <f>F194</f>
        <v>585</v>
      </c>
      <c r="G191" s="101">
        <f>SUM(D191:F191)</f>
        <v>2245.5</v>
      </c>
      <c r="H191" s="232"/>
      <c r="I191" s="297"/>
    </row>
    <row r="192" spans="1:9" ht="19.5" customHeight="1" x14ac:dyDescent="0.25">
      <c r="A192" s="283" t="s">
        <v>74</v>
      </c>
      <c r="B192" s="97" t="s">
        <v>8</v>
      </c>
      <c r="C192" s="98" t="s">
        <v>9</v>
      </c>
      <c r="D192" s="132"/>
      <c r="E192" s="93"/>
      <c r="F192" s="95">
        <v>450</v>
      </c>
      <c r="G192" s="93"/>
      <c r="H192" s="287"/>
      <c r="I192" s="38"/>
    </row>
    <row r="193" spans="1:13" ht="19.5" customHeight="1" x14ac:dyDescent="0.25">
      <c r="A193" s="283"/>
      <c r="B193" s="97" t="s">
        <v>99</v>
      </c>
      <c r="C193" s="98" t="s">
        <v>14</v>
      </c>
      <c r="D193" s="131"/>
      <c r="E193" s="93"/>
      <c r="F193" s="95">
        <v>1.3</v>
      </c>
      <c r="G193" s="93"/>
      <c r="H193" s="287"/>
      <c r="I193" s="38"/>
    </row>
    <row r="194" spans="1:13" ht="19.5" customHeight="1" x14ac:dyDescent="0.25">
      <c r="A194" s="209"/>
      <c r="B194" s="66" t="s">
        <v>12</v>
      </c>
      <c r="C194" s="67" t="s">
        <v>10</v>
      </c>
      <c r="D194" s="131"/>
      <c r="E194" s="68"/>
      <c r="F194" s="94">
        <f>1.3*F192</f>
        <v>585</v>
      </c>
      <c r="G194" s="68"/>
      <c r="H194" s="210"/>
      <c r="I194" s="38"/>
    </row>
    <row r="195" spans="1:13" ht="18.75" customHeight="1" x14ac:dyDescent="0.25">
      <c r="A195" s="209"/>
      <c r="B195" s="70" t="s">
        <v>46</v>
      </c>
      <c r="C195" s="70" t="s">
        <v>10</v>
      </c>
      <c r="D195" s="131"/>
      <c r="E195" s="27"/>
      <c r="F195" s="94">
        <f>F194</f>
        <v>585</v>
      </c>
      <c r="G195" s="68"/>
      <c r="H195" s="210"/>
      <c r="I195" s="38"/>
    </row>
    <row r="196" spans="1:13" ht="19.5" customHeight="1" x14ac:dyDescent="0.25">
      <c r="A196" s="282" t="s">
        <v>115</v>
      </c>
      <c r="B196" s="66" t="s">
        <v>8</v>
      </c>
      <c r="C196" s="67" t="s">
        <v>9</v>
      </c>
      <c r="D196" s="136"/>
      <c r="E196" s="68">
        <v>1845</v>
      </c>
      <c r="F196" s="68"/>
      <c r="G196" s="68"/>
      <c r="H196" s="210"/>
      <c r="I196" s="38"/>
    </row>
    <row r="197" spans="1:13" ht="19.5" customHeight="1" x14ac:dyDescent="0.25">
      <c r="A197" s="282"/>
      <c r="B197" s="66" t="s">
        <v>99</v>
      </c>
      <c r="C197" s="67" t="s">
        <v>14</v>
      </c>
      <c r="D197" s="136"/>
      <c r="E197" s="68">
        <v>0.9</v>
      </c>
      <c r="F197" s="68"/>
      <c r="G197" s="68"/>
      <c r="H197" s="210"/>
      <c r="I197" s="38"/>
    </row>
    <row r="198" spans="1:13" ht="19.5" customHeight="1" x14ac:dyDescent="0.25">
      <c r="A198" s="282"/>
      <c r="B198" s="66" t="s">
        <v>12</v>
      </c>
      <c r="C198" s="67" t="s">
        <v>10</v>
      </c>
      <c r="D198" s="136"/>
      <c r="E198" s="68">
        <f>0.9*E196</f>
        <v>1660.5</v>
      </c>
      <c r="F198" s="68"/>
      <c r="G198" s="68"/>
      <c r="H198" s="210"/>
      <c r="I198" s="38"/>
    </row>
    <row r="199" spans="1:13" ht="18.75" customHeight="1" thickBot="1" x14ac:dyDescent="0.3">
      <c r="A199" s="282"/>
      <c r="B199" s="70" t="s">
        <v>46</v>
      </c>
      <c r="C199" s="70" t="s">
        <v>10</v>
      </c>
      <c r="D199" s="136"/>
      <c r="E199" s="27">
        <f>E198</f>
        <v>1660.5</v>
      </c>
      <c r="F199" s="68"/>
      <c r="G199" s="68"/>
      <c r="H199" s="210"/>
      <c r="I199" s="38"/>
    </row>
    <row r="200" spans="1:13" ht="18.75" customHeight="1" x14ac:dyDescent="0.25">
      <c r="A200" s="228" t="s">
        <v>17</v>
      </c>
      <c r="B200" s="90" t="s">
        <v>8</v>
      </c>
      <c r="C200" s="90" t="s">
        <v>9</v>
      </c>
      <c r="D200" s="160">
        <f>D92+D74+D15</f>
        <v>25051</v>
      </c>
      <c r="E200" s="161">
        <f>E92+E74+E15+E189</f>
        <v>29258</v>
      </c>
      <c r="F200" s="162">
        <f>F92+F74+F15+F192</f>
        <v>18606</v>
      </c>
      <c r="G200" s="117">
        <f>SUM(D200:F200)</f>
        <v>72915</v>
      </c>
      <c r="H200" s="92"/>
      <c r="I200" s="53"/>
    </row>
    <row r="201" spans="1:13" ht="27" customHeight="1" x14ac:dyDescent="0.25">
      <c r="A201" s="229"/>
      <c r="B201" s="78" t="s">
        <v>18</v>
      </c>
      <c r="C201" s="70" t="s">
        <v>10</v>
      </c>
      <c r="D201" s="163">
        <f>D93+D75+D16</f>
        <v>35431.9</v>
      </c>
      <c r="E201" s="164">
        <f>E93+E75+E16+E190</f>
        <v>64282</v>
      </c>
      <c r="F201" s="165">
        <f>F93+F75+F16+F190</f>
        <v>57585</v>
      </c>
      <c r="G201" s="118">
        <f>SUM(D201:F201)</f>
        <v>157299</v>
      </c>
      <c r="H201" s="79"/>
      <c r="I201" s="38"/>
    </row>
    <row r="202" spans="1:13" ht="25.5" customHeight="1" thickBot="1" x14ac:dyDescent="0.3">
      <c r="A202" s="230"/>
      <c r="B202" s="41" t="s">
        <v>46</v>
      </c>
      <c r="C202" s="41" t="s">
        <v>10</v>
      </c>
      <c r="D202" s="166">
        <f>D18+D75+D93</f>
        <v>35431.9</v>
      </c>
      <c r="E202" s="167">
        <f>E18+E75+E93+E191</f>
        <v>64282</v>
      </c>
      <c r="F202" s="167">
        <f>F94+F76+F18+F191</f>
        <v>57585</v>
      </c>
      <c r="G202" s="167">
        <f>SUM(D202:F202)</f>
        <v>157299</v>
      </c>
      <c r="H202" s="30"/>
      <c r="I202" s="55"/>
    </row>
    <row r="203" spans="1:13" ht="30.75" hidden="1" customHeight="1" x14ac:dyDescent="0.25">
      <c r="A203" s="46"/>
      <c r="B203" s="47"/>
      <c r="C203" s="47"/>
      <c r="D203" s="21"/>
      <c r="E203" s="21"/>
      <c r="F203" s="21"/>
      <c r="G203" s="21"/>
      <c r="H203" s="47"/>
      <c r="I203" s="48"/>
    </row>
    <row r="204" spans="1:13" ht="38.25" customHeight="1" thickBot="1" x14ac:dyDescent="0.3">
      <c r="A204" s="224" t="s">
        <v>45</v>
      </c>
      <c r="B204" s="225"/>
      <c r="C204" s="225"/>
      <c r="D204" s="225"/>
      <c r="E204" s="225"/>
      <c r="F204" s="225"/>
      <c r="G204" s="225"/>
      <c r="H204" s="225"/>
      <c r="I204" s="226"/>
    </row>
    <row r="205" spans="1:13" ht="15.75" customHeight="1" x14ac:dyDescent="0.25">
      <c r="A205" s="228" t="s">
        <v>28</v>
      </c>
      <c r="B205" s="34" t="s">
        <v>8</v>
      </c>
      <c r="C205" s="34" t="s">
        <v>16</v>
      </c>
      <c r="D205" s="81">
        <f>D208+D214+D217+D220+D223</f>
        <v>5</v>
      </c>
      <c r="E205" s="81">
        <f>E211+E226+E229</f>
        <v>3</v>
      </c>
      <c r="F205" s="33"/>
      <c r="G205" s="33">
        <f>SUM(D205:F205)</f>
        <v>8</v>
      </c>
      <c r="H205" s="222"/>
      <c r="I205" s="216" t="s">
        <v>65</v>
      </c>
      <c r="J205" s="35"/>
      <c r="K205" s="35"/>
      <c r="L205" s="35"/>
      <c r="M205" s="35"/>
    </row>
    <row r="206" spans="1:13" ht="20.25" customHeight="1" x14ac:dyDescent="0.25">
      <c r="A206" s="229"/>
      <c r="B206" s="24" t="s">
        <v>31</v>
      </c>
      <c r="C206" s="24"/>
      <c r="D206" s="168">
        <f>D209+D215+D218+D221+D224+D233+D236+D239</f>
        <v>8400</v>
      </c>
      <c r="E206" s="169">
        <f>E212+E227+E230</f>
        <v>1400</v>
      </c>
      <c r="F206" s="25"/>
      <c r="G206" s="25">
        <f>SUM(D206:F206)</f>
        <v>9800</v>
      </c>
      <c r="H206" s="223"/>
      <c r="I206" s="217"/>
      <c r="J206" s="35"/>
      <c r="K206" s="35"/>
      <c r="L206" s="35"/>
      <c r="M206" s="35"/>
    </row>
    <row r="207" spans="1:13" ht="15.75" thickBot="1" x14ac:dyDescent="0.3">
      <c r="A207" s="229"/>
      <c r="B207" s="42" t="s">
        <v>11</v>
      </c>
      <c r="C207" s="42" t="s">
        <v>10</v>
      </c>
      <c r="D207" s="137">
        <f>D210+D216+D219+D222+D225+D234+D237+D240</f>
        <v>8400</v>
      </c>
      <c r="E207" s="106">
        <f>E213+E228+E231</f>
        <v>1400</v>
      </c>
      <c r="F207" s="170"/>
      <c r="G207" s="170">
        <f>SUM(D207:F207)</f>
        <v>9800</v>
      </c>
      <c r="H207" s="223"/>
      <c r="I207" s="217"/>
    </row>
    <row r="208" spans="1:13" ht="18" customHeight="1" x14ac:dyDescent="0.25">
      <c r="A208" s="227" t="s">
        <v>29</v>
      </c>
      <c r="B208" s="34" t="s">
        <v>8</v>
      </c>
      <c r="C208" s="14" t="s">
        <v>16</v>
      </c>
      <c r="D208" s="128">
        <v>1</v>
      </c>
      <c r="E208" s="33"/>
      <c r="F208" s="33"/>
      <c r="G208" s="33"/>
      <c r="H208" s="284"/>
      <c r="I208" s="62"/>
    </row>
    <row r="209" spans="1:9" ht="18.75" customHeight="1" x14ac:dyDescent="0.25">
      <c r="A209" s="214"/>
      <c r="B209" s="24" t="s">
        <v>12</v>
      </c>
      <c r="C209" s="43" t="s">
        <v>10</v>
      </c>
      <c r="D209" s="130">
        <v>450</v>
      </c>
      <c r="E209" s="25"/>
      <c r="F209" s="22"/>
      <c r="G209" s="22"/>
      <c r="H209" s="285"/>
      <c r="I209" s="63"/>
    </row>
    <row r="210" spans="1:9" x14ac:dyDescent="0.25">
      <c r="A210" s="214"/>
      <c r="B210" s="69" t="s">
        <v>46</v>
      </c>
      <c r="C210" s="69" t="s">
        <v>10</v>
      </c>
      <c r="D210" s="131">
        <v>450</v>
      </c>
      <c r="E210" s="25"/>
      <c r="F210" s="25"/>
      <c r="G210" s="25"/>
      <c r="H210" s="286"/>
      <c r="I210" s="63"/>
    </row>
    <row r="211" spans="1:9" ht="18" customHeight="1" x14ac:dyDescent="0.25">
      <c r="A211" s="213" t="s">
        <v>43</v>
      </c>
      <c r="B211" s="24" t="s">
        <v>8</v>
      </c>
      <c r="C211" s="16" t="s">
        <v>16</v>
      </c>
      <c r="D211" s="131"/>
      <c r="E211" s="25">
        <v>1</v>
      </c>
      <c r="F211" s="25"/>
      <c r="G211" s="25"/>
      <c r="H211" s="26"/>
      <c r="I211" s="63"/>
    </row>
    <row r="212" spans="1:9" ht="17.25" customHeight="1" x14ac:dyDescent="0.25">
      <c r="A212" s="214"/>
      <c r="B212" s="24" t="s">
        <v>12</v>
      </c>
      <c r="C212" s="43" t="s">
        <v>10</v>
      </c>
      <c r="D212" s="131"/>
      <c r="E212" s="25">
        <v>450</v>
      </c>
      <c r="F212" s="25"/>
      <c r="G212" s="25"/>
      <c r="H212" s="26"/>
      <c r="I212" s="63"/>
    </row>
    <row r="213" spans="1:9" x14ac:dyDescent="0.25">
      <c r="A213" s="221"/>
      <c r="B213" s="69" t="s">
        <v>46</v>
      </c>
      <c r="C213" s="69" t="s">
        <v>10</v>
      </c>
      <c r="D213" s="131"/>
      <c r="E213" s="27">
        <v>450</v>
      </c>
      <c r="F213" s="25"/>
      <c r="G213" s="25"/>
      <c r="H213" s="26"/>
      <c r="I213" s="63"/>
    </row>
    <row r="214" spans="1:9" ht="17.25" customHeight="1" x14ac:dyDescent="0.25">
      <c r="A214" s="213" t="s">
        <v>117</v>
      </c>
      <c r="B214" s="24" t="s">
        <v>8</v>
      </c>
      <c r="C214" s="16" t="s">
        <v>16</v>
      </c>
      <c r="D214" s="130">
        <v>1</v>
      </c>
      <c r="E214" s="25"/>
      <c r="F214" s="25"/>
      <c r="G214" s="25"/>
      <c r="H214" s="75"/>
      <c r="I214" s="321" t="s">
        <v>89</v>
      </c>
    </row>
    <row r="215" spans="1:9" ht="17.25" customHeight="1" x14ac:dyDescent="0.25">
      <c r="A215" s="214"/>
      <c r="B215" s="24" t="s">
        <v>12</v>
      </c>
      <c r="C215" s="43" t="s">
        <v>10</v>
      </c>
      <c r="D215" s="130">
        <v>3000</v>
      </c>
      <c r="E215" s="25"/>
      <c r="F215" s="25"/>
      <c r="G215" s="25"/>
      <c r="H215" s="75"/>
      <c r="I215" s="322"/>
    </row>
    <row r="216" spans="1:9" ht="17.25" customHeight="1" x14ac:dyDescent="0.25">
      <c r="A216" s="215"/>
      <c r="B216" s="69" t="s">
        <v>46</v>
      </c>
      <c r="C216" s="69" t="s">
        <v>10</v>
      </c>
      <c r="D216" s="131">
        <v>3000</v>
      </c>
      <c r="E216" s="25"/>
      <c r="F216" s="25"/>
      <c r="G216" s="25"/>
      <c r="H216" s="75"/>
      <c r="I216" s="323"/>
    </row>
    <row r="217" spans="1:9" ht="19.5" customHeight="1" x14ac:dyDescent="0.25">
      <c r="A217" s="282" t="s">
        <v>90</v>
      </c>
      <c r="B217" s="24" t="s">
        <v>8</v>
      </c>
      <c r="C217" s="16" t="s">
        <v>16</v>
      </c>
      <c r="D217" s="130">
        <v>1</v>
      </c>
      <c r="E217" s="25"/>
      <c r="F217" s="22"/>
      <c r="G217" s="22"/>
      <c r="H217" s="74"/>
      <c r="I217" s="107"/>
    </row>
    <row r="218" spans="1:9" ht="19.5" customHeight="1" x14ac:dyDescent="0.25">
      <c r="A218" s="282"/>
      <c r="B218" s="24" t="s">
        <v>12</v>
      </c>
      <c r="C218" s="43" t="s">
        <v>10</v>
      </c>
      <c r="D218" s="130">
        <v>300</v>
      </c>
      <c r="E218" s="25"/>
      <c r="F218" s="22"/>
      <c r="G218" s="22"/>
      <c r="H218" s="74"/>
      <c r="I218" s="63"/>
    </row>
    <row r="219" spans="1:9" ht="17.25" customHeight="1" x14ac:dyDescent="0.25">
      <c r="A219" s="282"/>
      <c r="B219" s="69" t="s">
        <v>46</v>
      </c>
      <c r="C219" s="69" t="s">
        <v>10</v>
      </c>
      <c r="D219" s="131">
        <v>300</v>
      </c>
      <c r="E219" s="25"/>
      <c r="F219" s="25"/>
      <c r="G219" s="25"/>
      <c r="H219" s="74"/>
      <c r="I219" s="63"/>
    </row>
    <row r="220" spans="1:9" ht="19.5" customHeight="1" x14ac:dyDescent="0.25">
      <c r="A220" s="213" t="s">
        <v>44</v>
      </c>
      <c r="B220" s="24" t="s">
        <v>8</v>
      </c>
      <c r="C220" s="16" t="s">
        <v>16</v>
      </c>
      <c r="D220" s="130">
        <v>1</v>
      </c>
      <c r="E220" s="25"/>
      <c r="F220" s="25"/>
      <c r="G220" s="25"/>
      <c r="H220" s="74"/>
      <c r="I220" s="63"/>
    </row>
    <row r="221" spans="1:9" ht="19.5" customHeight="1" x14ac:dyDescent="0.25">
      <c r="A221" s="214"/>
      <c r="B221" s="24" t="s">
        <v>12</v>
      </c>
      <c r="C221" s="43" t="s">
        <v>10</v>
      </c>
      <c r="D221" s="130">
        <v>450</v>
      </c>
      <c r="E221" s="25"/>
      <c r="F221" s="31"/>
      <c r="G221" s="31"/>
      <c r="H221" s="60"/>
      <c r="I221" s="63"/>
    </row>
    <row r="222" spans="1:9" ht="28.5" customHeight="1" thickBot="1" x14ac:dyDescent="0.3">
      <c r="A222" s="214"/>
      <c r="B222" s="69" t="s">
        <v>46</v>
      </c>
      <c r="C222" s="69" t="s">
        <v>10</v>
      </c>
      <c r="D222" s="131">
        <v>450</v>
      </c>
      <c r="E222" s="25"/>
      <c r="F222" s="31"/>
      <c r="G222" s="31"/>
      <c r="H222" s="60"/>
      <c r="I222" s="63"/>
    </row>
    <row r="223" spans="1:9" ht="21" customHeight="1" x14ac:dyDescent="0.25">
      <c r="A223" s="324" t="s">
        <v>118</v>
      </c>
      <c r="B223" s="24" t="s">
        <v>8</v>
      </c>
      <c r="C223" s="43" t="s">
        <v>16</v>
      </c>
      <c r="D223" s="130">
        <v>1</v>
      </c>
      <c r="E223" s="27"/>
      <c r="F223" s="25"/>
      <c r="G223" s="25"/>
      <c r="H223" s="26"/>
      <c r="I223" s="63"/>
    </row>
    <row r="224" spans="1:9" ht="21" customHeight="1" x14ac:dyDescent="0.25">
      <c r="A224" s="325"/>
      <c r="B224" s="24" t="s">
        <v>31</v>
      </c>
      <c r="C224" s="43" t="s">
        <v>10</v>
      </c>
      <c r="D224" s="130">
        <v>400</v>
      </c>
      <c r="E224" s="27"/>
      <c r="F224" s="25"/>
      <c r="G224" s="25"/>
      <c r="H224" s="26"/>
      <c r="I224" s="63"/>
    </row>
    <row r="225" spans="1:13" ht="21" customHeight="1" thickBot="1" x14ac:dyDescent="0.3">
      <c r="A225" s="326"/>
      <c r="B225" s="69" t="s">
        <v>46</v>
      </c>
      <c r="C225" s="69" t="s">
        <v>10</v>
      </c>
      <c r="D225" s="131">
        <v>400</v>
      </c>
      <c r="E225" s="27"/>
      <c r="F225" s="25"/>
      <c r="G225" s="25"/>
      <c r="H225" s="26"/>
      <c r="I225" s="63"/>
    </row>
    <row r="226" spans="1:13" ht="21" customHeight="1" x14ac:dyDescent="0.25">
      <c r="A226" s="324" t="s">
        <v>119</v>
      </c>
      <c r="B226" s="24" t="s">
        <v>8</v>
      </c>
      <c r="C226" s="43" t="s">
        <v>16</v>
      </c>
      <c r="D226" s="130"/>
      <c r="E226" s="25">
        <v>1</v>
      </c>
      <c r="F226" s="25"/>
      <c r="G226" s="25"/>
      <c r="H226" s="26"/>
      <c r="I226" s="63"/>
    </row>
    <row r="227" spans="1:13" ht="21" customHeight="1" x14ac:dyDescent="0.25">
      <c r="A227" s="325"/>
      <c r="B227" s="24" t="s">
        <v>31</v>
      </c>
      <c r="C227" s="43" t="s">
        <v>10</v>
      </c>
      <c r="D227" s="130"/>
      <c r="E227" s="25">
        <v>500</v>
      </c>
      <c r="F227" s="25"/>
      <c r="G227" s="25"/>
      <c r="H227" s="26"/>
      <c r="I227" s="63"/>
    </row>
    <row r="228" spans="1:13" ht="21" customHeight="1" thickBot="1" x14ac:dyDescent="0.3">
      <c r="A228" s="326"/>
      <c r="B228" s="69" t="s">
        <v>46</v>
      </c>
      <c r="C228" s="69" t="s">
        <v>10</v>
      </c>
      <c r="D228" s="131"/>
      <c r="E228" s="27">
        <v>500</v>
      </c>
      <c r="F228" s="25"/>
      <c r="G228" s="25"/>
      <c r="H228" s="26"/>
      <c r="I228" s="63"/>
    </row>
    <row r="229" spans="1:13" ht="21" customHeight="1" x14ac:dyDescent="0.25">
      <c r="A229" s="324" t="s">
        <v>120</v>
      </c>
      <c r="B229" s="24" t="s">
        <v>8</v>
      </c>
      <c r="C229" s="43" t="s">
        <v>16</v>
      </c>
      <c r="D229" s="130"/>
      <c r="E229" s="25">
        <v>1</v>
      </c>
      <c r="F229" s="25"/>
      <c r="G229" s="25"/>
      <c r="H229" s="26"/>
      <c r="I229" s="63"/>
    </row>
    <row r="230" spans="1:13" ht="21" customHeight="1" x14ac:dyDescent="0.25">
      <c r="A230" s="325"/>
      <c r="B230" s="24" t="s">
        <v>31</v>
      </c>
      <c r="C230" s="43" t="s">
        <v>10</v>
      </c>
      <c r="D230" s="130"/>
      <c r="E230" s="25">
        <v>450</v>
      </c>
      <c r="F230" s="25"/>
      <c r="G230" s="25"/>
      <c r="H230" s="26"/>
      <c r="I230" s="63"/>
    </row>
    <row r="231" spans="1:13" ht="21" customHeight="1" thickBot="1" x14ac:dyDescent="0.3">
      <c r="A231" s="325"/>
      <c r="B231" s="69" t="s">
        <v>46</v>
      </c>
      <c r="C231" s="69" t="s">
        <v>10</v>
      </c>
      <c r="D231" s="138"/>
      <c r="E231" s="21">
        <v>450</v>
      </c>
      <c r="F231" s="31"/>
      <c r="G231" s="31"/>
      <c r="H231" s="32"/>
      <c r="I231" s="63"/>
    </row>
    <row r="232" spans="1:13" ht="26.25" customHeight="1" x14ac:dyDescent="0.25">
      <c r="A232" s="324" t="s">
        <v>121</v>
      </c>
      <c r="B232" s="34" t="s">
        <v>8</v>
      </c>
      <c r="C232" s="103" t="s">
        <v>16</v>
      </c>
      <c r="D232" s="128">
        <v>4</v>
      </c>
      <c r="E232" s="33"/>
      <c r="F232" s="33"/>
      <c r="G232" s="33"/>
      <c r="H232" s="15"/>
      <c r="I232" s="305" t="s">
        <v>83</v>
      </c>
    </row>
    <row r="233" spans="1:13" ht="23.25" customHeight="1" x14ac:dyDescent="0.25">
      <c r="A233" s="325"/>
      <c r="B233" s="24" t="s">
        <v>31</v>
      </c>
      <c r="C233" s="43" t="s">
        <v>10</v>
      </c>
      <c r="D233" s="130">
        <v>500</v>
      </c>
      <c r="E233" s="25"/>
      <c r="F233" s="25"/>
      <c r="G233" s="25"/>
      <c r="H233" s="26"/>
      <c r="I233" s="306"/>
    </row>
    <row r="234" spans="1:13" ht="27" customHeight="1" thickBot="1" x14ac:dyDescent="0.3">
      <c r="A234" s="326"/>
      <c r="B234" s="69" t="s">
        <v>46</v>
      </c>
      <c r="C234" s="69" t="s">
        <v>10</v>
      </c>
      <c r="D234" s="131">
        <v>500</v>
      </c>
      <c r="E234" s="25"/>
      <c r="F234" s="25"/>
      <c r="G234" s="25"/>
      <c r="H234" s="26"/>
      <c r="I234" s="306"/>
    </row>
    <row r="235" spans="1:13" ht="20.25" customHeight="1" x14ac:dyDescent="0.25">
      <c r="A235" s="324" t="s">
        <v>122</v>
      </c>
      <c r="B235" s="24" t="s">
        <v>8</v>
      </c>
      <c r="C235" s="43" t="s">
        <v>16</v>
      </c>
      <c r="D235" s="130">
        <v>5</v>
      </c>
      <c r="E235" s="25"/>
      <c r="F235" s="25"/>
      <c r="G235" s="25"/>
      <c r="H235" s="26"/>
      <c r="I235" s="306"/>
    </row>
    <row r="236" spans="1:13" ht="24" customHeight="1" x14ac:dyDescent="0.25">
      <c r="A236" s="325"/>
      <c r="B236" s="24" t="s">
        <v>31</v>
      </c>
      <c r="C236" s="43" t="s">
        <v>10</v>
      </c>
      <c r="D236" s="130">
        <v>800</v>
      </c>
      <c r="E236" s="25"/>
      <c r="F236" s="25"/>
      <c r="G236" s="25"/>
      <c r="H236" s="26"/>
      <c r="I236" s="306"/>
    </row>
    <row r="237" spans="1:13" ht="19.5" customHeight="1" thickBot="1" x14ac:dyDescent="0.3">
      <c r="A237" s="326"/>
      <c r="B237" s="104" t="s">
        <v>46</v>
      </c>
      <c r="C237" s="104" t="s">
        <v>10</v>
      </c>
      <c r="D237" s="139">
        <v>800</v>
      </c>
      <c r="E237" s="30"/>
      <c r="F237" s="30"/>
      <c r="G237" s="30"/>
      <c r="H237" s="18"/>
      <c r="I237" s="307"/>
    </row>
    <row r="238" spans="1:13" ht="22.5" customHeight="1" x14ac:dyDescent="0.25">
      <c r="A238" s="291" t="s">
        <v>110</v>
      </c>
      <c r="B238" s="19" t="s">
        <v>8</v>
      </c>
      <c r="C238" s="19" t="s">
        <v>16</v>
      </c>
      <c r="D238" s="129">
        <v>1</v>
      </c>
      <c r="E238" s="22"/>
      <c r="F238" s="22"/>
      <c r="G238" s="22"/>
      <c r="H238" s="308"/>
      <c r="I238" s="314" t="s">
        <v>100</v>
      </c>
      <c r="J238" s="35"/>
      <c r="K238" s="35"/>
      <c r="L238" s="35"/>
      <c r="M238" s="35"/>
    </row>
    <row r="239" spans="1:13" ht="24.75" customHeight="1" x14ac:dyDescent="0.25">
      <c r="A239" s="258"/>
      <c r="B239" s="24" t="s">
        <v>31</v>
      </c>
      <c r="C239" s="24"/>
      <c r="D239" s="130">
        <v>2500</v>
      </c>
      <c r="E239" s="25"/>
      <c r="F239" s="25"/>
      <c r="G239" s="25"/>
      <c r="H239" s="309"/>
      <c r="I239" s="315"/>
      <c r="J239" s="35"/>
      <c r="K239" s="35"/>
      <c r="L239" s="35"/>
      <c r="M239" s="35"/>
    </row>
    <row r="240" spans="1:13" ht="23.25" customHeight="1" thickBot="1" x14ac:dyDescent="0.3">
      <c r="A240" s="259"/>
      <c r="B240" s="42" t="s">
        <v>46</v>
      </c>
      <c r="C240" s="42" t="s">
        <v>10</v>
      </c>
      <c r="D240" s="138">
        <v>2500</v>
      </c>
      <c r="E240" s="31"/>
      <c r="F240" s="31"/>
      <c r="G240" s="31"/>
      <c r="H240" s="310"/>
      <c r="I240" s="316"/>
      <c r="J240" s="35"/>
      <c r="K240" s="35"/>
      <c r="L240" s="35"/>
      <c r="M240" s="35"/>
    </row>
    <row r="241" spans="1:13" ht="27.75" customHeight="1" x14ac:dyDescent="0.25">
      <c r="A241" s="228" t="s">
        <v>19</v>
      </c>
      <c r="B241" s="88" t="s">
        <v>18</v>
      </c>
      <c r="C241" s="89" t="s">
        <v>10</v>
      </c>
      <c r="D241" s="171">
        <f>D206</f>
        <v>8400</v>
      </c>
      <c r="E241" s="56">
        <f>E206</f>
        <v>1400</v>
      </c>
      <c r="F241" s="33"/>
      <c r="G241" s="33">
        <f>SUM(D241:F241)</f>
        <v>9800</v>
      </c>
      <c r="H241" s="44"/>
      <c r="I241" s="85"/>
      <c r="J241" s="35"/>
      <c r="K241" s="35"/>
      <c r="L241" s="35"/>
      <c r="M241" s="35"/>
    </row>
    <row r="242" spans="1:13" ht="25.5" customHeight="1" thickBot="1" x14ac:dyDescent="0.3">
      <c r="A242" s="230"/>
      <c r="B242" s="41" t="s">
        <v>11</v>
      </c>
      <c r="C242" s="41" t="s">
        <v>10</v>
      </c>
      <c r="D242" s="139">
        <f>D241</f>
        <v>8400</v>
      </c>
      <c r="E242" s="57">
        <f>E241</f>
        <v>1400</v>
      </c>
      <c r="F242" s="172"/>
      <c r="G242" s="172">
        <f>SUM(D242:F242)</f>
        <v>9800</v>
      </c>
      <c r="H242" s="59"/>
      <c r="I242" s="64"/>
    </row>
    <row r="243" spans="1:13" ht="33.75" customHeight="1" thickBot="1" x14ac:dyDescent="0.3">
      <c r="A243" s="311" t="s">
        <v>20</v>
      </c>
      <c r="B243" s="312"/>
      <c r="C243" s="312"/>
      <c r="D243" s="312"/>
      <c r="E243" s="312"/>
      <c r="F243" s="312"/>
      <c r="G243" s="312"/>
      <c r="H243" s="312"/>
      <c r="I243" s="313"/>
    </row>
    <row r="244" spans="1:13" ht="15.75" customHeight="1" x14ac:dyDescent="0.25">
      <c r="A244" s="330" t="s">
        <v>75</v>
      </c>
      <c r="B244" s="34" t="s">
        <v>8</v>
      </c>
      <c r="C244" s="34" t="s">
        <v>77</v>
      </c>
      <c r="D244" s="128">
        <f>D247+D250+D253+D256+D262+D265+D268</f>
        <v>4195</v>
      </c>
      <c r="E244" s="33"/>
      <c r="F244" s="33"/>
      <c r="G244" s="33">
        <f>SUM(D244:F244)</f>
        <v>4195</v>
      </c>
      <c r="H244" s="222"/>
      <c r="I244" s="216"/>
      <c r="J244" s="35"/>
      <c r="K244" s="35"/>
      <c r="L244" s="35"/>
      <c r="M244" s="35"/>
    </row>
    <row r="245" spans="1:13" ht="20.25" customHeight="1" x14ac:dyDescent="0.25">
      <c r="A245" s="272"/>
      <c r="B245" s="28" t="s">
        <v>15</v>
      </c>
      <c r="C245" s="28" t="s">
        <v>10</v>
      </c>
      <c r="D245" s="151">
        <f>D248+D251+D254+D257+D260+D263+D266+D269</f>
        <v>9691</v>
      </c>
      <c r="E245" s="31"/>
      <c r="F245" s="31"/>
      <c r="G245" s="82">
        <f>SUM(D245:F245)</f>
        <v>9691</v>
      </c>
      <c r="H245" s="223"/>
      <c r="I245" s="217"/>
      <c r="J245" s="35"/>
      <c r="K245" s="35"/>
      <c r="L245" s="35"/>
      <c r="M245" s="35"/>
    </row>
    <row r="246" spans="1:13" ht="21.75" customHeight="1" thickBot="1" x14ac:dyDescent="0.3">
      <c r="A246" s="331"/>
      <c r="B246" s="41" t="s">
        <v>11</v>
      </c>
      <c r="C246" s="54" t="s">
        <v>14</v>
      </c>
      <c r="D246" s="139">
        <f>D249+D252+D255+D258+D261+D264+D267+D270</f>
        <v>9691</v>
      </c>
      <c r="E246" s="57"/>
      <c r="F246" s="57"/>
      <c r="G246" s="173">
        <f>SUM(D246:F246)</f>
        <v>9691</v>
      </c>
      <c r="H246" s="317"/>
      <c r="I246" s="297"/>
    </row>
    <row r="247" spans="1:13" ht="15" customHeight="1" x14ac:dyDescent="0.25">
      <c r="A247" s="334" t="s">
        <v>105</v>
      </c>
      <c r="B247" s="34" t="s">
        <v>8</v>
      </c>
      <c r="C247" s="14" t="s">
        <v>77</v>
      </c>
      <c r="D247" s="140">
        <v>400</v>
      </c>
      <c r="E247" s="119"/>
      <c r="F247" s="119"/>
      <c r="G247" s="119"/>
      <c r="H247" s="34"/>
      <c r="I247" s="216"/>
    </row>
    <row r="248" spans="1:13" ht="14.25" customHeight="1" x14ac:dyDescent="0.25">
      <c r="A248" s="238"/>
      <c r="B248" s="19" t="s">
        <v>15</v>
      </c>
      <c r="C248" s="20" t="s">
        <v>10</v>
      </c>
      <c r="D248" s="132">
        <f>0.625*D247</f>
        <v>250</v>
      </c>
      <c r="E248" s="39"/>
      <c r="F248" s="39"/>
      <c r="G248" s="39"/>
      <c r="H248" s="19"/>
      <c r="I248" s="217"/>
    </row>
    <row r="249" spans="1:13" ht="18" customHeight="1" x14ac:dyDescent="0.25">
      <c r="A249" s="239"/>
      <c r="B249" s="24" t="s">
        <v>69</v>
      </c>
      <c r="C249" s="43" t="s">
        <v>10</v>
      </c>
      <c r="D249" s="131">
        <f>D248</f>
        <v>250</v>
      </c>
      <c r="E249" s="27"/>
      <c r="F249" s="27"/>
      <c r="G249" s="27"/>
      <c r="H249" s="24"/>
      <c r="I249" s="241"/>
    </row>
    <row r="250" spans="1:13" x14ac:dyDescent="0.25">
      <c r="A250" s="332" t="s">
        <v>101</v>
      </c>
      <c r="B250" s="24" t="s">
        <v>8</v>
      </c>
      <c r="C250" s="16" t="s">
        <v>77</v>
      </c>
      <c r="D250" s="130">
        <v>400</v>
      </c>
      <c r="E250" s="25"/>
      <c r="F250" s="25"/>
      <c r="G250" s="25"/>
      <c r="H250" s="60"/>
      <c r="I250" s="321" t="s">
        <v>79</v>
      </c>
    </row>
    <row r="251" spans="1:13" x14ac:dyDescent="0.25">
      <c r="A251" s="333"/>
      <c r="B251" s="24" t="s">
        <v>15</v>
      </c>
      <c r="C251" s="20" t="s">
        <v>10</v>
      </c>
      <c r="D251" s="130">
        <f>3.1*D250+248</f>
        <v>1488</v>
      </c>
      <c r="E251" s="25"/>
      <c r="F251" s="25"/>
      <c r="G251" s="25"/>
      <c r="H251" s="60"/>
      <c r="I251" s="322"/>
    </row>
    <row r="252" spans="1:13" x14ac:dyDescent="0.25">
      <c r="A252" s="333"/>
      <c r="B252" s="24" t="s">
        <v>69</v>
      </c>
      <c r="C252" s="43" t="s">
        <v>10</v>
      </c>
      <c r="D252" s="130">
        <f>D251</f>
        <v>1488</v>
      </c>
      <c r="E252" s="25"/>
      <c r="F252" s="25"/>
      <c r="G252" s="25"/>
      <c r="H252" s="60"/>
      <c r="I252" s="322"/>
    </row>
    <row r="253" spans="1:13" x14ac:dyDescent="0.25">
      <c r="A253" s="338" t="s">
        <v>102</v>
      </c>
      <c r="B253" s="24" t="s">
        <v>8</v>
      </c>
      <c r="C253" s="16" t="s">
        <v>77</v>
      </c>
      <c r="D253" s="130">
        <v>500</v>
      </c>
      <c r="E253" s="25"/>
      <c r="F253" s="25"/>
      <c r="G253" s="25"/>
      <c r="H253" s="60"/>
      <c r="I253" s="327" t="s">
        <v>80</v>
      </c>
    </row>
    <row r="254" spans="1:13" x14ac:dyDescent="0.25">
      <c r="A254" s="338"/>
      <c r="B254" s="24" t="s">
        <v>15</v>
      </c>
      <c r="C254" s="20" t="s">
        <v>10</v>
      </c>
      <c r="D254" s="130">
        <f>3.1*D253+310</f>
        <v>1860</v>
      </c>
      <c r="E254" s="27"/>
      <c r="F254" s="25"/>
      <c r="G254" s="25"/>
      <c r="H254" s="60"/>
      <c r="I254" s="328"/>
    </row>
    <row r="255" spans="1:13" x14ac:dyDescent="0.25">
      <c r="A255" s="338"/>
      <c r="B255" s="24" t="s">
        <v>69</v>
      </c>
      <c r="C255" s="43" t="s">
        <v>10</v>
      </c>
      <c r="D255" s="130">
        <f>D254</f>
        <v>1860</v>
      </c>
      <c r="E255" s="27"/>
      <c r="F255" s="25"/>
      <c r="G255" s="25"/>
      <c r="H255" s="60"/>
      <c r="I255" s="329"/>
    </row>
    <row r="256" spans="1:13" x14ac:dyDescent="0.25">
      <c r="A256" s="336" t="s">
        <v>103</v>
      </c>
      <c r="B256" s="19" t="s">
        <v>8</v>
      </c>
      <c r="C256" s="20" t="s">
        <v>77</v>
      </c>
      <c r="D256" s="129">
        <v>700</v>
      </c>
      <c r="E256" s="22"/>
      <c r="F256" s="22"/>
      <c r="G256" s="22"/>
      <c r="H256" s="102"/>
      <c r="I256" s="327" t="s">
        <v>81</v>
      </c>
    </row>
    <row r="257" spans="1:9" x14ac:dyDescent="0.25">
      <c r="A257" s="336"/>
      <c r="B257" s="24" t="s">
        <v>15</v>
      </c>
      <c r="C257" s="20" t="s">
        <v>10</v>
      </c>
      <c r="D257" s="130">
        <f>3.1*D256+434</f>
        <v>2604</v>
      </c>
      <c r="E257" s="25"/>
      <c r="F257" s="25"/>
      <c r="G257" s="25"/>
      <c r="H257" s="52"/>
      <c r="I257" s="328"/>
    </row>
    <row r="258" spans="1:9" x14ac:dyDescent="0.25">
      <c r="A258" s="337"/>
      <c r="B258" s="24" t="s">
        <v>69</v>
      </c>
      <c r="C258" s="43" t="s">
        <v>10</v>
      </c>
      <c r="D258" s="130">
        <f>D257</f>
        <v>2604</v>
      </c>
      <c r="E258" s="25"/>
      <c r="F258" s="25"/>
      <c r="G258" s="25"/>
      <c r="H258" s="52"/>
      <c r="I258" s="329"/>
    </row>
    <row r="259" spans="1:9" ht="21.75" customHeight="1" x14ac:dyDescent="0.25">
      <c r="A259" s="332" t="s">
        <v>76</v>
      </c>
      <c r="B259" s="24" t="s">
        <v>8</v>
      </c>
      <c r="C259" s="16" t="s">
        <v>77</v>
      </c>
      <c r="D259" s="130" t="s">
        <v>21</v>
      </c>
      <c r="E259" s="25"/>
      <c r="F259" s="25"/>
      <c r="G259" s="25"/>
      <c r="H259" s="60"/>
      <c r="I259" s="327"/>
    </row>
    <row r="260" spans="1:9" ht="18.75" customHeight="1" x14ac:dyDescent="0.25">
      <c r="A260" s="333"/>
      <c r="B260" s="24" t="s">
        <v>15</v>
      </c>
      <c r="C260" s="20" t="s">
        <v>10</v>
      </c>
      <c r="D260" s="130">
        <v>700</v>
      </c>
      <c r="E260" s="25"/>
      <c r="F260" s="25"/>
      <c r="G260" s="25"/>
      <c r="H260" s="60"/>
      <c r="I260" s="328"/>
    </row>
    <row r="261" spans="1:9" ht="24" customHeight="1" x14ac:dyDescent="0.25">
      <c r="A261" s="335"/>
      <c r="B261" s="24" t="s">
        <v>69</v>
      </c>
      <c r="C261" s="43" t="s">
        <v>10</v>
      </c>
      <c r="D261" s="130">
        <v>700</v>
      </c>
      <c r="E261" s="25"/>
      <c r="F261" s="25"/>
      <c r="G261" s="25"/>
      <c r="H261" s="60"/>
      <c r="I261" s="329"/>
    </row>
    <row r="262" spans="1:9" ht="18" customHeight="1" x14ac:dyDescent="0.25">
      <c r="A262" s="239" t="s">
        <v>104</v>
      </c>
      <c r="B262" s="24" t="s">
        <v>8</v>
      </c>
      <c r="C262" s="16" t="s">
        <v>77</v>
      </c>
      <c r="D262" s="131">
        <v>600</v>
      </c>
      <c r="E262" s="27"/>
      <c r="F262" s="27"/>
      <c r="G262" s="27"/>
      <c r="H262" s="24"/>
      <c r="I262" s="240" t="s">
        <v>82</v>
      </c>
    </row>
    <row r="263" spans="1:9" ht="18" customHeight="1" x14ac:dyDescent="0.25">
      <c r="A263" s="238"/>
      <c r="B263" s="19" t="s">
        <v>15</v>
      </c>
      <c r="C263" s="20" t="s">
        <v>10</v>
      </c>
      <c r="D263" s="132">
        <f>3.1*D262+372</f>
        <v>2232</v>
      </c>
      <c r="E263" s="39"/>
      <c r="F263" s="39"/>
      <c r="G263" s="39"/>
      <c r="H263" s="19"/>
      <c r="I263" s="217"/>
    </row>
    <row r="264" spans="1:9" ht="18" customHeight="1" x14ac:dyDescent="0.25">
      <c r="A264" s="239"/>
      <c r="B264" s="24" t="s">
        <v>69</v>
      </c>
      <c r="C264" s="43" t="s">
        <v>10</v>
      </c>
      <c r="D264" s="131">
        <f>D263</f>
        <v>2232</v>
      </c>
      <c r="E264" s="27"/>
      <c r="F264" s="27"/>
      <c r="G264" s="27"/>
      <c r="H264" s="24"/>
      <c r="I264" s="241"/>
    </row>
    <row r="265" spans="1:9" ht="23.25" customHeight="1" x14ac:dyDescent="0.25">
      <c r="A265" s="238" t="s">
        <v>106</v>
      </c>
      <c r="B265" s="19" t="s">
        <v>8</v>
      </c>
      <c r="C265" s="20" t="s">
        <v>77</v>
      </c>
      <c r="D265" s="132">
        <v>300</v>
      </c>
      <c r="E265" s="39"/>
      <c r="F265" s="39"/>
      <c r="G265" s="39"/>
      <c r="H265" s="19"/>
      <c r="I265" s="45"/>
    </row>
    <row r="266" spans="1:9" ht="24" customHeight="1" x14ac:dyDescent="0.25">
      <c r="A266" s="238"/>
      <c r="B266" s="19" t="s">
        <v>15</v>
      </c>
      <c r="C266" s="20" t="s">
        <v>10</v>
      </c>
      <c r="D266" s="132">
        <v>187</v>
      </c>
      <c r="E266" s="39"/>
      <c r="F266" s="39"/>
      <c r="G266" s="39"/>
      <c r="H266" s="19"/>
      <c r="I266" s="45"/>
    </row>
    <row r="267" spans="1:9" ht="18" customHeight="1" x14ac:dyDescent="0.25">
      <c r="A267" s="239"/>
      <c r="B267" s="24" t="s">
        <v>69</v>
      </c>
      <c r="C267" s="43" t="s">
        <v>10</v>
      </c>
      <c r="D267" s="131">
        <f>D266</f>
        <v>187</v>
      </c>
      <c r="E267" s="27"/>
      <c r="F267" s="27"/>
      <c r="G267" s="27"/>
      <c r="H267" s="24"/>
      <c r="I267" s="45"/>
    </row>
    <row r="268" spans="1:9" ht="15" customHeight="1" x14ac:dyDescent="0.25">
      <c r="A268" s="238" t="s">
        <v>107</v>
      </c>
      <c r="B268" s="19" t="s">
        <v>8</v>
      </c>
      <c r="C268" s="20" t="s">
        <v>77</v>
      </c>
      <c r="D268" s="132">
        <v>1295</v>
      </c>
      <c r="E268" s="39"/>
      <c r="F268" s="39"/>
      <c r="G268" s="39"/>
      <c r="H268" s="19"/>
      <c r="I268" s="240"/>
    </row>
    <row r="269" spans="1:9" ht="14.25" customHeight="1" x14ac:dyDescent="0.25">
      <c r="A269" s="238"/>
      <c r="B269" s="19" t="s">
        <v>15</v>
      </c>
      <c r="C269" s="20" t="s">
        <v>10</v>
      </c>
      <c r="D269" s="132">
        <v>370</v>
      </c>
      <c r="E269" s="39"/>
      <c r="F269" s="39"/>
      <c r="G269" s="39"/>
      <c r="H269" s="19"/>
      <c r="I269" s="217"/>
    </row>
    <row r="270" spans="1:9" ht="18" customHeight="1" x14ac:dyDescent="0.25">
      <c r="A270" s="239"/>
      <c r="B270" s="24" t="s">
        <v>69</v>
      </c>
      <c r="C270" s="43" t="s">
        <v>10</v>
      </c>
      <c r="D270" s="131">
        <f>D269</f>
        <v>370</v>
      </c>
      <c r="E270" s="27"/>
      <c r="F270" s="27"/>
      <c r="G270" s="27"/>
      <c r="H270" s="24"/>
      <c r="I270" s="241"/>
    </row>
    <row r="271" spans="1:9" ht="27.75" customHeight="1" x14ac:dyDescent="0.25">
      <c r="A271" s="236" t="s">
        <v>22</v>
      </c>
      <c r="B271" s="61" t="s">
        <v>70</v>
      </c>
      <c r="C271" s="20" t="s">
        <v>10</v>
      </c>
      <c r="D271" s="174">
        <f>D245</f>
        <v>9691</v>
      </c>
      <c r="E271" s="175"/>
      <c r="F271" s="175"/>
      <c r="G271" s="176">
        <f>SUM(D271:F271)</f>
        <v>9691</v>
      </c>
      <c r="H271" s="25"/>
      <c r="I271" s="36"/>
    </row>
    <row r="272" spans="1:9" ht="27" customHeight="1" x14ac:dyDescent="0.25">
      <c r="A272" s="237"/>
      <c r="B272" s="87" t="s">
        <v>69</v>
      </c>
      <c r="C272" s="20" t="s">
        <v>10</v>
      </c>
      <c r="D272" s="177">
        <f>D271</f>
        <v>9691</v>
      </c>
      <c r="E272" s="178"/>
      <c r="F272" s="178"/>
      <c r="G272" s="179">
        <f>SUM(D272:F272)</f>
        <v>9691</v>
      </c>
      <c r="H272" s="31"/>
      <c r="I272" s="37"/>
    </row>
    <row r="273" spans="1:9" ht="24.75" customHeight="1" x14ac:dyDescent="0.25">
      <c r="A273" s="234" t="s">
        <v>23</v>
      </c>
      <c r="B273" s="87" t="s">
        <v>31</v>
      </c>
      <c r="C273" s="20" t="s">
        <v>10</v>
      </c>
      <c r="D273" s="177">
        <f>D201+D241+D271</f>
        <v>53522.9</v>
      </c>
      <c r="E273" s="180">
        <f>E201+E241+E271</f>
        <v>65682</v>
      </c>
      <c r="F273" s="180">
        <f>F201+F241+F271</f>
        <v>57585</v>
      </c>
      <c r="G273" s="179">
        <f>G201+G241+G271</f>
        <v>176790</v>
      </c>
      <c r="H273" s="31"/>
      <c r="I273" s="37"/>
    </row>
    <row r="274" spans="1:9" ht="24" customHeight="1" thickBot="1" x14ac:dyDescent="0.35">
      <c r="A274" s="235"/>
      <c r="B274" s="65" t="s">
        <v>69</v>
      </c>
      <c r="C274" s="105" t="s">
        <v>10</v>
      </c>
      <c r="D274" s="181">
        <f>D202+D241+D271</f>
        <v>53522.9</v>
      </c>
      <c r="E274" s="182">
        <f>E273</f>
        <v>65682</v>
      </c>
      <c r="F274" s="182">
        <f>F273</f>
        <v>57585</v>
      </c>
      <c r="G274" s="183">
        <f>SUM(D274:F274)</f>
        <v>176790</v>
      </c>
      <c r="H274" s="49"/>
      <c r="I274" s="50"/>
    </row>
    <row r="276" spans="1:9" x14ac:dyDescent="0.25">
      <c r="A276" s="1" t="s">
        <v>91</v>
      </c>
      <c r="D276" s="51"/>
      <c r="E276" s="51"/>
      <c r="F276" s="51"/>
    </row>
    <row r="277" spans="1:9" ht="33" customHeight="1" x14ac:dyDescent="0.25">
      <c r="A277" s="233" t="s">
        <v>108</v>
      </c>
      <c r="B277" s="233"/>
      <c r="C277" s="233"/>
      <c r="D277" s="233"/>
      <c r="E277" s="233"/>
      <c r="F277" s="233"/>
      <c r="G277" s="233"/>
      <c r="H277" s="233"/>
      <c r="I277" s="233"/>
    </row>
    <row r="278" spans="1:9" x14ac:dyDescent="0.25">
      <c r="A278" s="1" t="s">
        <v>109</v>
      </c>
      <c r="D278" s="51"/>
      <c r="E278" s="51"/>
      <c r="F278" s="51"/>
    </row>
    <row r="279" spans="1:9" x14ac:dyDescent="0.25">
      <c r="A279" s="1" t="s">
        <v>113</v>
      </c>
      <c r="D279" s="51"/>
      <c r="E279" s="51"/>
      <c r="F279" s="51"/>
    </row>
    <row r="280" spans="1:9" x14ac:dyDescent="0.25">
      <c r="A280" s="1" t="s">
        <v>92</v>
      </c>
    </row>
    <row r="281" spans="1:9" x14ac:dyDescent="0.25">
      <c r="A281" s="1" t="s">
        <v>93</v>
      </c>
    </row>
    <row r="282" spans="1:9" ht="27.75" customHeight="1" x14ac:dyDescent="0.25">
      <c r="A282" s="207" t="s">
        <v>127</v>
      </c>
      <c r="B282" s="207"/>
      <c r="C282" s="207"/>
      <c r="D282" s="207"/>
      <c r="E282" s="207"/>
    </row>
    <row r="285" spans="1:9" x14ac:dyDescent="0.25">
      <c r="A285" s="127"/>
    </row>
  </sheetData>
  <mergeCells count="125">
    <mergeCell ref="I262:I264"/>
    <mergeCell ref="I259:I261"/>
    <mergeCell ref="A259:A261"/>
    <mergeCell ref="A256:A258"/>
    <mergeCell ref="A262:A264"/>
    <mergeCell ref="I253:I255"/>
    <mergeCell ref="A253:A255"/>
    <mergeCell ref="I247:I249"/>
    <mergeCell ref="A99:A102"/>
    <mergeCell ref="A129:A132"/>
    <mergeCell ref="A141:A144"/>
    <mergeCell ref="A125:A128"/>
    <mergeCell ref="H161:H164"/>
    <mergeCell ref="H129:H132"/>
    <mergeCell ref="H118:H120"/>
    <mergeCell ref="I232:I237"/>
    <mergeCell ref="A241:A242"/>
    <mergeCell ref="H238:H240"/>
    <mergeCell ref="A238:A240"/>
    <mergeCell ref="I238:I240"/>
    <mergeCell ref="A189:A191"/>
    <mergeCell ref="I214:I216"/>
    <mergeCell ref="A235:A237"/>
    <mergeCell ref="A232:A234"/>
    <mergeCell ref="A229:A231"/>
    <mergeCell ref="A223:A225"/>
    <mergeCell ref="A220:A222"/>
    <mergeCell ref="A217:A219"/>
    <mergeCell ref="A226:A228"/>
    <mergeCell ref="A15:A18"/>
    <mergeCell ref="A196:A199"/>
    <mergeCell ref="A192:A195"/>
    <mergeCell ref="A133:A136"/>
    <mergeCell ref="H208:H210"/>
    <mergeCell ref="H157:H160"/>
    <mergeCell ref="H165:H168"/>
    <mergeCell ref="H196:H199"/>
    <mergeCell ref="H192:H195"/>
    <mergeCell ref="A145:A148"/>
    <mergeCell ref="A157:A160"/>
    <mergeCell ref="A137:A140"/>
    <mergeCell ref="A153:A156"/>
    <mergeCell ref="A111:A114"/>
    <mergeCell ref="A77:A80"/>
    <mergeCell ref="A107:A110"/>
    <mergeCell ref="A67:A70"/>
    <mergeCell ref="A71:A73"/>
    <mergeCell ref="A74:A76"/>
    <mergeCell ref="A63:A66"/>
    <mergeCell ref="A92:A94"/>
    <mergeCell ref="A85:A88"/>
    <mergeCell ref="A81:A84"/>
    <mergeCell ref="A89:A91"/>
    <mergeCell ref="D3:I3"/>
    <mergeCell ref="D4:I6"/>
    <mergeCell ref="A7:I7"/>
    <mergeCell ref="B8:B10"/>
    <mergeCell ref="D8:G8"/>
    <mergeCell ref="H8:H10"/>
    <mergeCell ref="I8:I10"/>
    <mergeCell ref="D9:G9"/>
    <mergeCell ref="A59:A62"/>
    <mergeCell ref="A12:I12"/>
    <mergeCell ref="A13:I14"/>
    <mergeCell ref="I15:I49"/>
    <mergeCell ref="A53:A55"/>
    <mergeCell ref="A22:A25"/>
    <mergeCell ref="A26:A29"/>
    <mergeCell ref="A34:A37"/>
    <mergeCell ref="A56:A58"/>
    <mergeCell ref="A38:A41"/>
    <mergeCell ref="A42:A45"/>
    <mergeCell ref="H15:H18"/>
    <mergeCell ref="A46:A49"/>
    <mergeCell ref="A50:A52"/>
    <mergeCell ref="A19:A21"/>
    <mergeCell ref="A30:A33"/>
    <mergeCell ref="I74:I88"/>
    <mergeCell ref="I89:I91"/>
    <mergeCell ref="A103:A106"/>
    <mergeCell ref="A211:A213"/>
    <mergeCell ref="H205:H207"/>
    <mergeCell ref="A204:I204"/>
    <mergeCell ref="A165:A168"/>
    <mergeCell ref="A208:A210"/>
    <mergeCell ref="A200:A202"/>
    <mergeCell ref="A169:A172"/>
    <mergeCell ref="A205:A207"/>
    <mergeCell ref="H169:H172"/>
    <mergeCell ref="H189:H191"/>
    <mergeCell ref="I205:I207"/>
    <mergeCell ref="A115:A117"/>
    <mergeCell ref="A95:A98"/>
    <mergeCell ref="A121:A124"/>
    <mergeCell ref="A118:A120"/>
    <mergeCell ref="H153:H156"/>
    <mergeCell ref="I189:I191"/>
    <mergeCell ref="I92:I168"/>
    <mergeCell ref="H145:H147"/>
    <mergeCell ref="A149:A152"/>
    <mergeCell ref="H149:H152"/>
    <mergeCell ref="A282:E282"/>
    <mergeCell ref="A185:A188"/>
    <mergeCell ref="A161:A164"/>
    <mergeCell ref="H181:H184"/>
    <mergeCell ref="A173:A176"/>
    <mergeCell ref="A177:A180"/>
    <mergeCell ref="H173:H176"/>
    <mergeCell ref="A181:A184"/>
    <mergeCell ref="H177:H180"/>
    <mergeCell ref="A214:A216"/>
    <mergeCell ref="A277:I277"/>
    <mergeCell ref="A273:A274"/>
    <mergeCell ref="A271:A272"/>
    <mergeCell ref="A265:A267"/>
    <mergeCell ref="A268:A270"/>
    <mergeCell ref="I268:I270"/>
    <mergeCell ref="A243:I243"/>
    <mergeCell ref="H244:H246"/>
    <mergeCell ref="I256:I258"/>
    <mergeCell ref="A244:A246"/>
    <mergeCell ref="I244:I246"/>
    <mergeCell ref="A250:A252"/>
    <mergeCell ref="I250:I252"/>
    <mergeCell ref="A247:A249"/>
  </mergeCells>
  <phoneticPr fontId="16" type="noConversion"/>
  <pageMargins left="0.7" right="0.7" top="0.55000000000000004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2016-2018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Сергеева ОА</cp:lastModifiedBy>
  <cp:lastPrinted>2016-08-09T09:21:21Z</cp:lastPrinted>
  <dcterms:created xsi:type="dcterms:W3CDTF">2014-07-04T07:00:56Z</dcterms:created>
  <dcterms:modified xsi:type="dcterms:W3CDTF">2018-04-11T02:29:23Z</dcterms:modified>
</cp:coreProperties>
</file>